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4.xml" ContentType="application/vnd.openxmlformats-officedocument.spreadsheetml.table+xml"/>
  <Override PartName="/xl/pivotTables/pivotTable2.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5.xml" ContentType="application/vnd.openxmlformats-officedocument.drawing+xml"/>
  <Override PartName="/xl/slicers/slicer3.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5.xml" ContentType="application/vnd.openxmlformats-officedocument.spreadsheetml.table+xml"/>
  <Override PartName="/xl/queryTables/queryTable1.xml" ContentType="application/vnd.openxmlformats-officedocument.spreadsheetml.queryTable+xml"/>
  <Override PartName="/xl/pivotTables/pivotTable4.xml" ContentType="application/vnd.openxmlformats-officedocument.spreadsheetml.pivotTable+xml"/>
  <Override PartName="/xl/drawings/drawing6.xml" ContentType="application/vnd.openxmlformats-officedocument.drawing+xml"/>
  <Override PartName="/xl/tables/table6.xml" ContentType="application/vnd.openxmlformats-officedocument.spreadsheetml.table+xml"/>
  <Override PartName="/xl/slicers/slicer4.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5.xml" ContentType="application/vnd.openxmlformats-officedocument.spreadsheetml.pivotTable+xml"/>
  <Override PartName="/xl/drawings/drawing7.xml" ContentType="application/vnd.openxmlformats-officedocument.drawing+xml"/>
  <Override PartName="/xl/slicers/slicer5.xml" ContentType="application/vnd.ms-excel.slicer+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N:\FWG\Bauausschuss\Nahversorgung\"/>
    </mc:Choice>
  </mc:AlternateContent>
  <xr:revisionPtr revIDLastSave="0" documentId="13_ncr:1_{6B69F9B4-6FA1-49E7-92FE-04B0437095F6}" xr6:coauthVersionLast="47" xr6:coauthVersionMax="47" xr10:uidLastSave="{00000000-0000-0000-0000-000000000000}"/>
  <bookViews>
    <workbookView xWindow="-120" yWindow="-120" windowWidth="38640" windowHeight="21240" xr2:uid="{00000000-000D-0000-FFFF-FFFF00000000}"/>
  </bookViews>
  <sheets>
    <sheet name="Einleitung" sheetId="15" r:id="rId1"/>
    <sheet name="Fragebögen" sheetId="1" r:id="rId2"/>
    <sheet name="Detail1" sheetId="5" state="hidden" r:id="rId3"/>
    <sheet name="Detail2" sheetId="6" state="hidden" r:id="rId4"/>
    <sheet name="Auswertung - Quote" sheetId="4" r:id="rId5"/>
    <sheet name="Detail3" sheetId="8" state="hidden" r:id="rId6"/>
    <sheet name="Auswertung - Interesse" sheetId="11" r:id="rId7"/>
    <sheet name="Auswertung - Heizung" sheetId="12" r:id="rId8"/>
    <sheet name="Tabelle1" sheetId="13" state="hidden" r:id="rId9"/>
    <sheet name="Auswertung - Energie" sheetId="10" r:id="rId10"/>
    <sheet name="Auswertung - Energiedichte" sheetId="14" r:id="rId11"/>
    <sheet name="Straßenliste" sheetId="2" r:id="rId12"/>
    <sheet name="Drop-Downs" sheetId="3" r:id="rId13"/>
  </sheets>
  <definedNames>
    <definedName name="_xlcn.WorksheetConnection_OeverseeWaerme_Auswertungöffentlich.xlsxTabelle_AuswertungStraßeHilfsspaltekeineEnergieangabe1" hidden="1">Tabelle_Frageboegen[[Straße]:[Hilfsspalte keine Energieangabe]]</definedName>
    <definedName name="_xlcn.WorksheetConnection_OeverseeWaerme_Auswertungöffentlich.xlsxTabelle_Straßenliste1" hidden="1">Tabelle_Straßenliste[]</definedName>
    <definedName name="_xlcn.WorksheetConnection_OeverseeWaerme_Auswertungöffentlich.xlsxUmrechnung_Energie1" hidden="1">Umrechnung_Energie[]</definedName>
    <definedName name="Datenschnitt_Anschlussinteresse">#N/A</definedName>
    <definedName name="Datenschnitt_Anschlussinteresse1">#N/A</definedName>
    <definedName name="Datenschnitt_Ortsteil">#N/A</definedName>
    <definedName name="Datenschnitt_Ortsteil1">#N/A</definedName>
    <definedName name="Datenschnitt_Ortsteil3">#N/A</definedName>
    <definedName name="Datenschnitt_Ortsteil31">#N/A</definedName>
    <definedName name="Datenschnitt_Ortsteil4">#N/A</definedName>
    <definedName name="Datenschnitt_Straße">#N/A</definedName>
    <definedName name="Datenschnitt_Straße1">#N/A</definedName>
    <definedName name="Datenschnitt_Straße3">#N/A</definedName>
    <definedName name="Datenschnitt_Straße31">#N/A</definedName>
    <definedName name="Datenschnitt_Straße4">#N/A</definedName>
    <definedName name="ExterneDaten_1" localSheetId="8" hidden="1">Tabelle1!$A$3:$AA$8</definedName>
  </definedNames>
  <calcPr calcId="191029"/>
  <pivotCaches>
    <pivotCache cacheId="1" r:id="rId14"/>
    <pivotCache cacheId="2" r:id="rId15"/>
    <pivotCache cacheId="3" r:id="rId16"/>
    <pivotCache cacheId="14" r:id="rId17"/>
    <pivotCache cacheId="20" r:id="rId18"/>
  </pivotCaches>
  <extLst>
    <ext xmlns:x14="http://schemas.microsoft.com/office/spreadsheetml/2009/9/main" uri="{876F7934-8845-4945-9796-88D515C7AA90}">
      <x14:pivotCaches>
        <pivotCache cacheId="5" r:id="rId19"/>
        <pivotCache cacheId="6" r:id="rId20"/>
        <pivotCache cacheId="7" r:id="rId21"/>
        <pivotCache cacheId="8" r:id="rId22"/>
      </x14:pivotCaches>
    </ext>
    <ext xmlns:x14="http://schemas.microsoft.com/office/spreadsheetml/2009/9/main" uri="{BBE1A952-AA13-448e-AADC-164F8A28A991}">
      <x14:slicerCaches>
        <x14:slicerCache r:id="rId23"/>
        <x14:slicerCache r:id="rId24"/>
        <x14:slicerCache r:id="rId25"/>
        <x14:slicerCache r:id="rId26"/>
        <x14:slicerCache r:id="rId27"/>
        <x14:slicerCache r:id="rId28"/>
        <x14:slicerCache r:id="rId29"/>
        <x14:slicerCache r:id="rId30"/>
        <x14:slicerCache r:id="rId31"/>
        <x14:slicerCache r:id="rId32"/>
        <x14:slicerCache r:id="rId33"/>
        <x14:slicerCache r:id="rId3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Umrechnung_Energie" name="Umrechnung_Energie" connection="WorksheetConnection_Oeversee-Waerme_Auswertung - öffentlich.xlsx!Umrechnung_Energie"/>
          <x15:modelTable id="Tabelle_Straßenliste" name="Tabelle_Straßenliste" connection="WorksheetConnection_Oeversee-Waerme_Auswertung - öffentlich.xlsx!Tabelle_Straßenliste"/>
          <x15:modelTable id="Tabelle_Auswertung  Straße   Hilfsspalte keine Energieangabe" name="Tabelle_Auswertung  Straße   Hilfsspalte keine Energieangabe" connection="WorksheetConnection_Oeversee-Waerme_Auswertung - öffentlich.xlsx!Tabelle_Auswertung[[Straße]:[Hilfsspalte keine Energieangabe]]"/>
        </x15:modelTables>
        <x15:modelRelationships>
          <x15:modelRelationship fromTable="Tabelle_Auswertung  Straße   Hilfsspalte keine Energieangabe" fromColumn="Straße" toTable="Tabelle_Straßenliste" toColumn="Straße"/>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14" l="1"/>
  <c r="H49" i="14"/>
  <c r="H50" i="14"/>
  <c r="H51" i="14"/>
  <c r="H52" i="14"/>
  <c r="H53" i="14"/>
  <c r="H54" i="14"/>
  <c r="H55" i="14"/>
  <c r="H56" i="14"/>
  <c r="H57" i="14"/>
  <c r="H58" i="14"/>
  <c r="H59" i="14"/>
  <c r="H60" i="14"/>
  <c r="H61" i="14"/>
  <c r="H62" i="14"/>
  <c r="H63" i="14"/>
  <c r="H64" i="14"/>
  <c r="H65" i="14"/>
  <c r="H66" i="14"/>
  <c r="H67" i="14"/>
  <c r="H68" i="14"/>
  <c r="H69" i="14"/>
  <c r="H70" i="14"/>
  <c r="H71" i="14"/>
  <c r="H72" i="14"/>
  <c r="H73" i="14"/>
  <c r="H74" i="14"/>
  <c r="H75" i="14"/>
  <c r="H76" i="14"/>
  <c r="H77" i="14"/>
  <c r="H78" i="14"/>
  <c r="H79" i="14"/>
  <c r="H80" i="14"/>
  <c r="H81" i="14"/>
  <c r="H82" i="14"/>
  <c r="H83" i="14"/>
  <c r="H84" i="14"/>
  <c r="H85" i="14"/>
  <c r="H86" i="14"/>
  <c r="H87" i="14"/>
  <c r="H88" i="14"/>
  <c r="H89" i="14"/>
  <c r="H90" i="14"/>
  <c r="H91" i="14"/>
  <c r="H92" i="14"/>
  <c r="H93" i="14"/>
  <c r="H94" i="14"/>
  <c r="H95" i="14"/>
  <c r="H96" i="14"/>
  <c r="H97" i="14"/>
  <c r="H98" i="14"/>
  <c r="H99" i="14"/>
  <c r="H100" i="14"/>
  <c r="H101" i="14"/>
  <c r="H102" i="14"/>
  <c r="H103" i="14"/>
  <c r="H104" i="14"/>
  <c r="H105" i="14"/>
  <c r="H106" i="14"/>
  <c r="H107" i="14"/>
  <c r="H108" i="14"/>
  <c r="H109" i="14"/>
  <c r="H110" i="14"/>
  <c r="H111" i="14"/>
  <c r="H112" i="14"/>
  <c r="H113" i="14"/>
  <c r="H114" i="14"/>
  <c r="H115" i="14"/>
  <c r="H116" i="14"/>
  <c r="H40" i="14"/>
  <c r="H41" i="14"/>
  <c r="H42" i="14"/>
  <c r="H43" i="14"/>
  <c r="H44" i="14"/>
  <c r="H45" i="14"/>
  <c r="H46" i="14"/>
  <c r="H47" i="14"/>
  <c r="H39" i="14"/>
  <c r="D116" i="14"/>
  <c r="D115" i="14"/>
  <c r="D114" i="14"/>
  <c r="D113" i="14"/>
  <c r="D112" i="14"/>
  <c r="D111" i="14"/>
  <c r="D110" i="14"/>
  <c r="D109" i="14"/>
  <c r="D108" i="14"/>
  <c r="D107" i="14"/>
  <c r="D106" i="14"/>
  <c r="D105" i="14"/>
  <c r="D104" i="14"/>
  <c r="D103" i="14"/>
  <c r="D102" i="14"/>
  <c r="D101" i="14"/>
  <c r="D100" i="14"/>
  <c r="E99" i="14"/>
  <c r="D99" i="14"/>
  <c r="D98" i="14"/>
  <c r="D97" i="14"/>
  <c r="D96" i="14"/>
  <c r="E95" i="14"/>
  <c r="F95" i="14" s="1"/>
  <c r="D95" i="14"/>
  <c r="D94" i="14"/>
  <c r="D93" i="14"/>
  <c r="D92" i="14"/>
  <c r="D91" i="14"/>
  <c r="D90" i="14"/>
  <c r="D89" i="14"/>
  <c r="D88" i="14"/>
  <c r="D87" i="14"/>
  <c r="D86" i="14"/>
  <c r="D85" i="14"/>
  <c r="D84" i="14"/>
  <c r="D83" i="14"/>
  <c r="D82" i="14"/>
  <c r="D81" i="14"/>
  <c r="D80" i="14"/>
  <c r="D79" i="14"/>
  <c r="D78" i="14"/>
  <c r="D77" i="14"/>
  <c r="D76" i="14"/>
  <c r="D75" i="14"/>
  <c r="D74" i="14"/>
  <c r="D73" i="14"/>
  <c r="D72" i="14"/>
  <c r="D71" i="14"/>
  <c r="D70" i="14"/>
  <c r="D69" i="14"/>
  <c r="D68" i="14"/>
  <c r="D67" i="14"/>
  <c r="D66" i="14"/>
  <c r="D65" i="14"/>
  <c r="D64" i="14"/>
  <c r="D63" i="14"/>
  <c r="D62" i="14"/>
  <c r="D61" i="14"/>
  <c r="D60" i="14"/>
  <c r="D59" i="14"/>
  <c r="D58" i="14"/>
  <c r="D57" i="14"/>
  <c r="D56" i="14"/>
  <c r="D55" i="14"/>
  <c r="D54" i="14"/>
  <c r="D53" i="14"/>
  <c r="D52" i="14"/>
  <c r="D51" i="14"/>
  <c r="D50" i="14"/>
  <c r="D49" i="14"/>
  <c r="D48" i="14"/>
  <c r="D47" i="14"/>
  <c r="D46" i="14"/>
  <c r="D45" i="14"/>
  <c r="D44" i="14"/>
  <c r="D43" i="14"/>
  <c r="D42" i="14"/>
  <c r="D41" i="14"/>
  <c r="E40" i="14"/>
  <c r="F40" i="14" s="1"/>
  <c r="D40" i="14"/>
  <c r="E39" i="14"/>
  <c r="D39" i="14"/>
  <c r="M95" i="10"/>
  <c r="M99" i="10"/>
  <c r="M40" i="10"/>
  <c r="M39" i="10"/>
  <c r="L50" i="10"/>
  <c r="L51" i="10"/>
  <c r="L52" i="10"/>
  <c r="L53" i="10"/>
  <c r="L54" i="10"/>
  <c r="L55" i="10"/>
  <c r="L56" i="10"/>
  <c r="L57" i="10"/>
  <c r="L58" i="10"/>
  <c r="L59" i="10"/>
  <c r="L60" i="10"/>
  <c r="L61" i="10"/>
  <c r="L62" i="10"/>
  <c r="L63" i="10"/>
  <c r="L64" i="10"/>
  <c r="L65" i="10"/>
  <c r="L66" i="10"/>
  <c r="L67" i="10"/>
  <c r="L68" i="10"/>
  <c r="L69" i="10"/>
  <c r="L70" i="10"/>
  <c r="L71" i="10"/>
  <c r="L72" i="10"/>
  <c r="L73" i="10"/>
  <c r="L74" i="10"/>
  <c r="L75" i="10"/>
  <c r="L76" i="10"/>
  <c r="L77" i="10"/>
  <c r="L78" i="10"/>
  <c r="L79" i="10"/>
  <c r="L80" i="10"/>
  <c r="L81" i="10"/>
  <c r="L82" i="10"/>
  <c r="L83" i="10"/>
  <c r="L84" i="10"/>
  <c r="L85" i="10"/>
  <c r="L86" i="10"/>
  <c r="L87" i="10"/>
  <c r="L88" i="10"/>
  <c r="L89" i="10"/>
  <c r="L90" i="10"/>
  <c r="L91" i="10"/>
  <c r="L92" i="10"/>
  <c r="L93" i="10"/>
  <c r="L94" i="10"/>
  <c r="L95" i="10"/>
  <c r="L96" i="10"/>
  <c r="L97" i="10"/>
  <c r="L98" i="10"/>
  <c r="L99" i="10"/>
  <c r="L100" i="10"/>
  <c r="L101" i="10"/>
  <c r="L102" i="10"/>
  <c r="L103" i="10"/>
  <c r="L104" i="10"/>
  <c r="L105" i="10"/>
  <c r="L106" i="10"/>
  <c r="L107" i="10"/>
  <c r="L108" i="10"/>
  <c r="L109" i="10"/>
  <c r="L110" i="10"/>
  <c r="L111" i="10"/>
  <c r="L112" i="10"/>
  <c r="L113" i="10"/>
  <c r="L114" i="10"/>
  <c r="L115" i="10"/>
  <c r="L116" i="10"/>
  <c r="L47" i="10"/>
  <c r="L48" i="10"/>
  <c r="L49" i="10"/>
  <c r="L40" i="10"/>
  <c r="L41" i="10"/>
  <c r="L42" i="10"/>
  <c r="L43" i="10"/>
  <c r="L44" i="10"/>
  <c r="L45" i="10"/>
  <c r="L46" i="10"/>
  <c r="L39" i="10"/>
  <c r="H37" i="10"/>
  <c r="K37" i="10"/>
  <c r="G37" i="10"/>
  <c r="C37" i="10"/>
  <c r="E37" i="10"/>
  <c r="D37" i="10"/>
  <c r="B37" i="10"/>
  <c r="F37" i="10"/>
  <c r="I37" i="10"/>
  <c r="J37" i="10"/>
  <c r="C37" i="14"/>
  <c r="B37" i="14"/>
  <c r="F39" i="14" l="1"/>
  <c r="G39" i="14" s="1"/>
  <c r="I39" i="14" s="1"/>
  <c r="G95" i="14"/>
  <c r="I95" i="14" s="1"/>
  <c r="F99" i="14"/>
  <c r="G99" i="14" s="1"/>
  <c r="I99" i="14" s="1"/>
  <c r="G40" i="14"/>
  <c r="I40" i="14" s="1"/>
  <c r="D117" i="14"/>
  <c r="D37" i="14" s="1"/>
  <c r="N99" i="10"/>
  <c r="O99" i="10" s="1"/>
  <c r="N95" i="10"/>
  <c r="O95" i="10" s="1"/>
  <c r="N39" i="10"/>
  <c r="O39" i="10" s="1"/>
  <c r="N40" i="10"/>
  <c r="O40" i="10" s="1"/>
  <c r="L117" i="10"/>
  <c r="L37" i="10" s="1"/>
  <c r="A134" i="10" l="1"/>
  <c r="A133" i="10"/>
  <c r="A132" i="10"/>
  <c r="A131" i="10"/>
  <c r="A130" i="10"/>
  <c r="A129" i="10"/>
  <c r="A128" i="10"/>
  <c r="A127" i="10"/>
  <c r="C132" i="10"/>
  <c r="C134" i="10"/>
  <c r="C128" i="10"/>
  <c r="C133" i="10"/>
  <c r="C130" i="10"/>
  <c r="C127" i="10"/>
  <c r="C131" i="10"/>
  <c r="C129" i="10"/>
  <c r="D132" i="10" l="1"/>
  <c r="D127" i="10"/>
  <c r="D130" i="10"/>
  <c r="D133" i="10"/>
  <c r="D128" i="10"/>
  <c r="D131" i="10"/>
  <c r="D134" i="10"/>
  <c r="D129" i="10"/>
  <c r="A129" i="12" l="1"/>
  <c r="A128" i="12"/>
  <c r="A127" i="12"/>
  <c r="A126" i="12"/>
  <c r="A125" i="12"/>
  <c r="A124" i="12"/>
  <c r="A123" i="12"/>
  <c r="A122" i="12"/>
  <c r="A121" i="12"/>
  <c r="C123" i="12"/>
  <c r="C129" i="12"/>
  <c r="C125" i="12"/>
  <c r="C128" i="12"/>
  <c r="C121" i="12"/>
  <c r="C126" i="12"/>
  <c r="C122" i="12"/>
  <c r="C127" i="12"/>
  <c r="C124" i="12"/>
  <c r="G126" i="11"/>
  <c r="I125" i="11"/>
  <c r="I124" i="11"/>
  <c r="F124" i="11"/>
  <c r="H127" i="11"/>
  <c r="F126" i="11"/>
  <c r="B126" i="11"/>
  <c r="D127" i="11"/>
  <c r="E126" i="11"/>
  <c r="I127" i="11"/>
  <c r="B128" i="11"/>
  <c r="G124" i="11"/>
  <c r="H124" i="11"/>
  <c r="I126" i="11"/>
  <c r="F125" i="11"/>
  <c r="B124" i="11"/>
  <c r="G128" i="11"/>
  <c r="D126" i="11"/>
  <c r="E124" i="11"/>
  <c r="E125" i="11"/>
  <c r="C126" i="11"/>
  <c r="C125" i="11"/>
  <c r="E127" i="11"/>
  <c r="E128" i="11"/>
  <c r="F127" i="11"/>
  <c r="F128" i="11"/>
  <c r="C127" i="11"/>
  <c r="H126" i="11"/>
  <c r="G125" i="11"/>
  <c r="D128" i="11"/>
  <c r="G127" i="11"/>
  <c r="H128" i="11"/>
  <c r="I128" i="11"/>
  <c r="D124" i="11"/>
  <c r="B125" i="11"/>
  <c r="B127" i="11"/>
  <c r="C128" i="11"/>
  <c r="H125" i="11"/>
  <c r="C124" i="11"/>
  <c r="D125" i="11"/>
  <c r="E122" i="12" l="1"/>
  <c r="D122" i="12"/>
  <c r="E124" i="12"/>
  <c r="D124" i="12"/>
  <c r="E126" i="12"/>
  <c r="D126" i="12"/>
  <c r="E128" i="12"/>
  <c r="D128" i="12"/>
  <c r="E121" i="12"/>
  <c r="D121" i="12"/>
  <c r="E123" i="12"/>
  <c r="D123" i="12"/>
  <c r="E125" i="12"/>
  <c r="D125" i="12"/>
  <c r="E127" i="12"/>
  <c r="D127" i="12"/>
  <c r="E129" i="12"/>
  <c r="D129" i="12"/>
  <c r="J127" i="11"/>
  <c r="A127" i="11"/>
  <c r="A125" i="11"/>
  <c r="J125" i="11"/>
  <c r="A126" i="11"/>
  <c r="J126" i="11"/>
  <c r="J128" i="11"/>
  <c r="A128" i="11"/>
  <c r="J124" i="11"/>
  <c r="A124" i="11"/>
  <c r="B127" i="4"/>
  <c r="A127" i="4"/>
  <c r="B126" i="4" l="1"/>
  <c r="B128" i="4"/>
  <c r="B129" i="4" s="1"/>
  <c r="C127" i="4"/>
  <c r="C128" i="4" l="1"/>
  <c r="C129" i="4" s="1"/>
  <c r="C126" i="4"/>
  <c r="AB633" i="1"/>
  <c r="S633" i="1"/>
  <c r="R633" i="1"/>
  <c r="Q633" i="1"/>
  <c r="P633" i="1"/>
  <c r="O633" i="1"/>
  <c r="N633" i="1"/>
  <c r="M633" i="1"/>
  <c r="L633" i="1"/>
  <c r="K633" i="1"/>
  <c r="I633" i="1"/>
  <c r="H633" i="1"/>
  <c r="G633" i="1"/>
  <c r="F633" i="1"/>
  <c r="E633" i="1"/>
  <c r="AB632" i="1"/>
  <c r="S632" i="1"/>
  <c r="R632" i="1"/>
  <c r="Q632" i="1"/>
  <c r="P632" i="1"/>
  <c r="O632" i="1"/>
  <c r="N632" i="1"/>
  <c r="M632" i="1"/>
  <c r="L632" i="1"/>
  <c r="K632" i="1"/>
  <c r="I632" i="1"/>
  <c r="H632" i="1"/>
  <c r="G632" i="1"/>
  <c r="F632" i="1"/>
  <c r="E632" i="1"/>
  <c r="AB631" i="1"/>
  <c r="S631" i="1"/>
  <c r="R631" i="1"/>
  <c r="Q631" i="1"/>
  <c r="P631" i="1"/>
  <c r="O631" i="1"/>
  <c r="N631" i="1"/>
  <c r="M631" i="1"/>
  <c r="L631" i="1"/>
  <c r="K631" i="1"/>
  <c r="I631" i="1"/>
  <c r="H631" i="1"/>
  <c r="G631" i="1"/>
  <c r="F631" i="1"/>
  <c r="E631" i="1"/>
  <c r="AB630" i="1"/>
  <c r="S630" i="1"/>
  <c r="R630" i="1"/>
  <c r="Q630" i="1"/>
  <c r="P630" i="1"/>
  <c r="O630" i="1"/>
  <c r="N630" i="1"/>
  <c r="M630" i="1"/>
  <c r="L630" i="1"/>
  <c r="K630" i="1"/>
  <c r="I630" i="1"/>
  <c r="H630" i="1"/>
  <c r="G630" i="1"/>
  <c r="F630" i="1"/>
  <c r="E630" i="1"/>
  <c r="AB629" i="1"/>
  <c r="S629" i="1"/>
  <c r="R629" i="1"/>
  <c r="Q629" i="1"/>
  <c r="P629" i="1"/>
  <c r="O629" i="1"/>
  <c r="N629" i="1"/>
  <c r="M629" i="1"/>
  <c r="L629" i="1"/>
  <c r="K629" i="1"/>
  <c r="I629" i="1"/>
  <c r="H629" i="1"/>
  <c r="G629" i="1"/>
  <c r="F629" i="1"/>
  <c r="E629" i="1"/>
  <c r="AB628" i="1"/>
  <c r="S628" i="1"/>
  <c r="R628" i="1"/>
  <c r="Q628" i="1"/>
  <c r="P628" i="1"/>
  <c r="O628" i="1"/>
  <c r="N628" i="1"/>
  <c r="M628" i="1"/>
  <c r="L628" i="1"/>
  <c r="K628" i="1"/>
  <c r="I628" i="1"/>
  <c r="H628" i="1"/>
  <c r="G628" i="1"/>
  <c r="F628" i="1"/>
  <c r="E628" i="1"/>
  <c r="AB627" i="1"/>
  <c r="S627" i="1"/>
  <c r="R627" i="1"/>
  <c r="Q627" i="1"/>
  <c r="P627" i="1"/>
  <c r="O627" i="1"/>
  <c r="N627" i="1"/>
  <c r="M627" i="1"/>
  <c r="L627" i="1"/>
  <c r="K627" i="1"/>
  <c r="I627" i="1"/>
  <c r="H627" i="1"/>
  <c r="G627" i="1"/>
  <c r="F627" i="1"/>
  <c r="E627" i="1"/>
  <c r="U626" i="1"/>
  <c r="AB626" i="1" s="1"/>
  <c r="S626" i="1"/>
  <c r="R626" i="1"/>
  <c r="Q626" i="1"/>
  <c r="P626" i="1"/>
  <c r="O626" i="1"/>
  <c r="N626" i="1"/>
  <c r="M626" i="1"/>
  <c r="L626" i="1"/>
  <c r="K626" i="1"/>
  <c r="I626" i="1"/>
  <c r="H626" i="1"/>
  <c r="G626" i="1"/>
  <c r="F626" i="1"/>
  <c r="E626" i="1"/>
  <c r="AB625" i="1"/>
  <c r="S625" i="1"/>
  <c r="R625" i="1"/>
  <c r="Q625" i="1"/>
  <c r="P625" i="1"/>
  <c r="O625" i="1"/>
  <c r="N625" i="1"/>
  <c r="M625" i="1"/>
  <c r="L625" i="1"/>
  <c r="K625" i="1"/>
  <c r="I625" i="1"/>
  <c r="H625" i="1"/>
  <c r="G625" i="1"/>
  <c r="F625" i="1"/>
  <c r="E625" i="1"/>
  <c r="AB624" i="1"/>
  <c r="S624" i="1"/>
  <c r="R624" i="1"/>
  <c r="Q624" i="1"/>
  <c r="P624" i="1"/>
  <c r="O624" i="1"/>
  <c r="N624" i="1"/>
  <c r="M624" i="1"/>
  <c r="L624" i="1"/>
  <c r="K624" i="1"/>
  <c r="I624" i="1"/>
  <c r="H624" i="1"/>
  <c r="G624" i="1"/>
  <c r="F624" i="1"/>
  <c r="E624" i="1"/>
  <c r="AB623" i="1"/>
  <c r="S623" i="1"/>
  <c r="R623" i="1"/>
  <c r="Q623" i="1"/>
  <c r="P623" i="1"/>
  <c r="O623" i="1"/>
  <c r="N623" i="1"/>
  <c r="M623" i="1"/>
  <c r="L623" i="1"/>
  <c r="K623" i="1"/>
  <c r="I623" i="1"/>
  <c r="H623" i="1"/>
  <c r="G623" i="1"/>
  <c r="F623" i="1"/>
  <c r="E623" i="1"/>
  <c r="AB622" i="1"/>
  <c r="S622" i="1"/>
  <c r="R622" i="1"/>
  <c r="Q622" i="1"/>
  <c r="P622" i="1"/>
  <c r="O622" i="1"/>
  <c r="N622" i="1"/>
  <c r="M622" i="1"/>
  <c r="L622" i="1"/>
  <c r="K622" i="1"/>
  <c r="I622" i="1"/>
  <c r="H622" i="1"/>
  <c r="G622" i="1"/>
  <c r="F622" i="1"/>
  <c r="E622" i="1"/>
  <c r="AB621" i="1"/>
  <c r="S621" i="1"/>
  <c r="R621" i="1"/>
  <c r="Q621" i="1"/>
  <c r="P621" i="1"/>
  <c r="O621" i="1"/>
  <c r="N621" i="1"/>
  <c r="M621" i="1"/>
  <c r="L621" i="1"/>
  <c r="K621" i="1"/>
  <c r="I621" i="1"/>
  <c r="H621" i="1"/>
  <c r="G621" i="1"/>
  <c r="F621" i="1"/>
  <c r="E621" i="1"/>
  <c r="AB620" i="1"/>
  <c r="S620" i="1"/>
  <c r="R620" i="1"/>
  <c r="Q620" i="1"/>
  <c r="P620" i="1"/>
  <c r="O620" i="1"/>
  <c r="N620" i="1"/>
  <c r="M620" i="1"/>
  <c r="L620" i="1"/>
  <c r="K620" i="1"/>
  <c r="I620" i="1"/>
  <c r="H620" i="1"/>
  <c r="G620" i="1"/>
  <c r="F620" i="1"/>
  <c r="E620" i="1"/>
  <c r="AB619" i="1"/>
  <c r="S619" i="1"/>
  <c r="R619" i="1"/>
  <c r="Q619" i="1"/>
  <c r="P619" i="1"/>
  <c r="O619" i="1"/>
  <c r="N619" i="1"/>
  <c r="M619" i="1"/>
  <c r="L619" i="1"/>
  <c r="K619" i="1"/>
  <c r="I619" i="1"/>
  <c r="H619" i="1"/>
  <c r="G619" i="1"/>
  <c r="F619" i="1"/>
  <c r="E619" i="1"/>
  <c r="AB618" i="1"/>
  <c r="S618" i="1"/>
  <c r="R618" i="1"/>
  <c r="Q618" i="1"/>
  <c r="P618" i="1"/>
  <c r="O618" i="1"/>
  <c r="N618" i="1"/>
  <c r="M618" i="1"/>
  <c r="L618" i="1"/>
  <c r="K618" i="1"/>
  <c r="I618" i="1"/>
  <c r="H618" i="1"/>
  <c r="G618" i="1"/>
  <c r="F618" i="1"/>
  <c r="E618" i="1"/>
  <c r="AB617" i="1"/>
  <c r="S617" i="1"/>
  <c r="R617" i="1"/>
  <c r="Q617" i="1"/>
  <c r="P617" i="1"/>
  <c r="O617" i="1"/>
  <c r="N617" i="1"/>
  <c r="M617" i="1"/>
  <c r="L617" i="1"/>
  <c r="K617" i="1"/>
  <c r="I617" i="1"/>
  <c r="H617" i="1"/>
  <c r="G617" i="1"/>
  <c r="F617" i="1"/>
  <c r="E617" i="1"/>
  <c r="AB616" i="1"/>
  <c r="S616" i="1"/>
  <c r="R616" i="1"/>
  <c r="Q616" i="1"/>
  <c r="P616" i="1"/>
  <c r="O616" i="1"/>
  <c r="N616" i="1"/>
  <c r="M616" i="1"/>
  <c r="L616" i="1"/>
  <c r="K616" i="1"/>
  <c r="I616" i="1"/>
  <c r="H616" i="1"/>
  <c r="G616" i="1"/>
  <c r="F616" i="1"/>
  <c r="E616" i="1"/>
  <c r="AB615" i="1"/>
  <c r="S615" i="1"/>
  <c r="R615" i="1"/>
  <c r="Q615" i="1"/>
  <c r="P615" i="1"/>
  <c r="O615" i="1"/>
  <c r="N615" i="1"/>
  <c r="M615" i="1"/>
  <c r="L615" i="1"/>
  <c r="K615" i="1"/>
  <c r="I615" i="1"/>
  <c r="H615" i="1"/>
  <c r="G615" i="1"/>
  <c r="F615" i="1"/>
  <c r="E615" i="1"/>
  <c r="AB614" i="1"/>
  <c r="S614" i="1"/>
  <c r="R614" i="1"/>
  <c r="Q614" i="1"/>
  <c r="P614" i="1"/>
  <c r="O614" i="1"/>
  <c r="N614" i="1"/>
  <c r="M614" i="1"/>
  <c r="L614" i="1"/>
  <c r="K614" i="1"/>
  <c r="I614" i="1"/>
  <c r="H614" i="1"/>
  <c r="G614" i="1"/>
  <c r="F614" i="1"/>
  <c r="E614" i="1"/>
  <c r="AB613" i="1"/>
  <c r="S613" i="1"/>
  <c r="R613" i="1"/>
  <c r="Q613" i="1"/>
  <c r="P613" i="1"/>
  <c r="O613" i="1"/>
  <c r="N613" i="1"/>
  <c r="M613" i="1"/>
  <c r="L613" i="1"/>
  <c r="K613" i="1"/>
  <c r="I613" i="1"/>
  <c r="H613" i="1"/>
  <c r="G613" i="1"/>
  <c r="F613" i="1"/>
  <c r="E613" i="1"/>
  <c r="AB612" i="1"/>
  <c r="S612" i="1"/>
  <c r="R612" i="1"/>
  <c r="Q612" i="1"/>
  <c r="P612" i="1"/>
  <c r="O612" i="1"/>
  <c r="N612" i="1"/>
  <c r="M612" i="1"/>
  <c r="L612" i="1"/>
  <c r="K612" i="1"/>
  <c r="I612" i="1"/>
  <c r="H612" i="1"/>
  <c r="G612" i="1"/>
  <c r="F612" i="1"/>
  <c r="E612" i="1"/>
  <c r="AB611" i="1"/>
  <c r="S611" i="1"/>
  <c r="R611" i="1"/>
  <c r="Q611" i="1"/>
  <c r="P611" i="1"/>
  <c r="O611" i="1"/>
  <c r="N611" i="1"/>
  <c r="M611" i="1"/>
  <c r="L611" i="1"/>
  <c r="K611" i="1"/>
  <c r="I611" i="1"/>
  <c r="H611" i="1"/>
  <c r="G611" i="1"/>
  <c r="F611" i="1"/>
  <c r="E611" i="1"/>
  <c r="AB610" i="1"/>
  <c r="S610" i="1"/>
  <c r="R610" i="1"/>
  <c r="Q610" i="1"/>
  <c r="P610" i="1"/>
  <c r="O610" i="1"/>
  <c r="N610" i="1"/>
  <c r="M610" i="1"/>
  <c r="L610" i="1"/>
  <c r="K610" i="1"/>
  <c r="I610" i="1"/>
  <c r="H610" i="1"/>
  <c r="G610" i="1"/>
  <c r="F610" i="1"/>
  <c r="E610" i="1"/>
  <c r="AB609" i="1"/>
  <c r="S609" i="1"/>
  <c r="R609" i="1"/>
  <c r="Q609" i="1"/>
  <c r="P609" i="1"/>
  <c r="O609" i="1"/>
  <c r="N609" i="1"/>
  <c r="M609" i="1"/>
  <c r="L609" i="1"/>
  <c r="K609" i="1"/>
  <c r="I609" i="1"/>
  <c r="H609" i="1"/>
  <c r="G609" i="1"/>
  <c r="F609" i="1"/>
  <c r="E609" i="1"/>
  <c r="AB608" i="1"/>
  <c r="S608" i="1"/>
  <c r="R608" i="1"/>
  <c r="Q608" i="1"/>
  <c r="P608" i="1"/>
  <c r="O608" i="1"/>
  <c r="N608" i="1"/>
  <c r="M608" i="1"/>
  <c r="L608" i="1"/>
  <c r="K608" i="1"/>
  <c r="I608" i="1"/>
  <c r="H608" i="1"/>
  <c r="G608" i="1"/>
  <c r="F608" i="1"/>
  <c r="E608" i="1"/>
  <c r="AB607" i="1"/>
  <c r="S607" i="1"/>
  <c r="R607" i="1"/>
  <c r="Q607" i="1"/>
  <c r="P607" i="1"/>
  <c r="O607" i="1"/>
  <c r="N607" i="1"/>
  <c r="M607" i="1"/>
  <c r="L607" i="1"/>
  <c r="K607" i="1"/>
  <c r="I607" i="1"/>
  <c r="H607" i="1"/>
  <c r="G607" i="1"/>
  <c r="F607" i="1"/>
  <c r="E607" i="1"/>
  <c r="AB606" i="1"/>
  <c r="S606" i="1"/>
  <c r="R606" i="1"/>
  <c r="Q606" i="1"/>
  <c r="P606" i="1"/>
  <c r="O606" i="1"/>
  <c r="N606" i="1"/>
  <c r="M606" i="1"/>
  <c r="L606" i="1"/>
  <c r="K606" i="1"/>
  <c r="I606" i="1"/>
  <c r="H606" i="1"/>
  <c r="G606" i="1"/>
  <c r="F606" i="1"/>
  <c r="E606" i="1"/>
  <c r="AB605" i="1"/>
  <c r="S605" i="1"/>
  <c r="R605" i="1"/>
  <c r="Q605" i="1"/>
  <c r="P605" i="1"/>
  <c r="O605" i="1"/>
  <c r="N605" i="1"/>
  <c r="M605" i="1"/>
  <c r="L605" i="1"/>
  <c r="K605" i="1"/>
  <c r="I605" i="1"/>
  <c r="H605" i="1"/>
  <c r="G605" i="1"/>
  <c r="F605" i="1"/>
  <c r="E605" i="1"/>
  <c r="AB604" i="1"/>
  <c r="S604" i="1"/>
  <c r="R604" i="1"/>
  <c r="Q604" i="1"/>
  <c r="P604" i="1"/>
  <c r="O604" i="1"/>
  <c r="N604" i="1"/>
  <c r="M604" i="1"/>
  <c r="L604" i="1"/>
  <c r="K604" i="1"/>
  <c r="I604" i="1"/>
  <c r="H604" i="1"/>
  <c r="G604" i="1"/>
  <c r="F604" i="1"/>
  <c r="E604" i="1"/>
  <c r="V603" i="1"/>
  <c r="AB603" i="1" s="1"/>
  <c r="S603" i="1"/>
  <c r="R603" i="1"/>
  <c r="Q603" i="1"/>
  <c r="P603" i="1"/>
  <c r="O603" i="1"/>
  <c r="N603" i="1"/>
  <c r="M603" i="1"/>
  <c r="L603" i="1"/>
  <c r="K603" i="1"/>
  <c r="I603" i="1"/>
  <c r="H603" i="1"/>
  <c r="G603" i="1"/>
  <c r="F603" i="1"/>
  <c r="E603" i="1"/>
  <c r="AB602" i="1"/>
  <c r="S602" i="1"/>
  <c r="R602" i="1"/>
  <c r="Q602" i="1"/>
  <c r="P602" i="1"/>
  <c r="O602" i="1"/>
  <c r="N602" i="1"/>
  <c r="M602" i="1"/>
  <c r="L602" i="1"/>
  <c r="K602" i="1"/>
  <c r="I602" i="1"/>
  <c r="H602" i="1"/>
  <c r="G602" i="1"/>
  <c r="F602" i="1"/>
  <c r="E602" i="1"/>
  <c r="AB601" i="1"/>
  <c r="S601" i="1"/>
  <c r="R601" i="1"/>
  <c r="Q601" i="1"/>
  <c r="P601" i="1"/>
  <c r="O601" i="1"/>
  <c r="N601" i="1"/>
  <c r="M601" i="1"/>
  <c r="L601" i="1"/>
  <c r="K601" i="1"/>
  <c r="I601" i="1"/>
  <c r="H601" i="1"/>
  <c r="G601" i="1"/>
  <c r="F601" i="1"/>
  <c r="E601" i="1"/>
  <c r="AB600" i="1"/>
  <c r="S600" i="1"/>
  <c r="R600" i="1"/>
  <c r="Q600" i="1"/>
  <c r="P600" i="1"/>
  <c r="O600" i="1"/>
  <c r="N600" i="1"/>
  <c r="M600" i="1"/>
  <c r="L600" i="1"/>
  <c r="K600" i="1"/>
  <c r="I600" i="1"/>
  <c r="H600" i="1"/>
  <c r="G600" i="1"/>
  <c r="F600" i="1"/>
  <c r="E600" i="1"/>
  <c r="AB599" i="1"/>
  <c r="S599" i="1"/>
  <c r="R599" i="1"/>
  <c r="Q599" i="1"/>
  <c r="P599" i="1"/>
  <c r="O599" i="1"/>
  <c r="N599" i="1"/>
  <c r="M599" i="1"/>
  <c r="L599" i="1"/>
  <c r="K599" i="1"/>
  <c r="I599" i="1"/>
  <c r="H599" i="1"/>
  <c r="G599" i="1"/>
  <c r="F599" i="1"/>
  <c r="E599" i="1"/>
  <c r="AB598" i="1"/>
  <c r="S598" i="1"/>
  <c r="R598" i="1"/>
  <c r="Q598" i="1"/>
  <c r="P598" i="1"/>
  <c r="O598" i="1"/>
  <c r="N598" i="1"/>
  <c r="M598" i="1"/>
  <c r="L598" i="1"/>
  <c r="K598" i="1"/>
  <c r="I598" i="1"/>
  <c r="H598" i="1"/>
  <c r="G598" i="1"/>
  <c r="F598" i="1"/>
  <c r="E598" i="1"/>
  <c r="AB597" i="1"/>
  <c r="S597" i="1"/>
  <c r="R597" i="1"/>
  <c r="Q597" i="1"/>
  <c r="P597" i="1"/>
  <c r="O597" i="1"/>
  <c r="N597" i="1"/>
  <c r="M597" i="1"/>
  <c r="L597" i="1"/>
  <c r="K597" i="1"/>
  <c r="I597" i="1"/>
  <c r="H597" i="1"/>
  <c r="G597" i="1"/>
  <c r="F597" i="1"/>
  <c r="E597" i="1"/>
  <c r="AB596" i="1"/>
  <c r="S596" i="1"/>
  <c r="R596" i="1"/>
  <c r="Q596" i="1"/>
  <c r="P596" i="1"/>
  <c r="O596" i="1"/>
  <c r="N596" i="1"/>
  <c r="M596" i="1"/>
  <c r="L596" i="1"/>
  <c r="K596" i="1"/>
  <c r="I596" i="1"/>
  <c r="H596" i="1"/>
  <c r="G596" i="1"/>
  <c r="F596" i="1"/>
  <c r="E596" i="1"/>
  <c r="AB595" i="1"/>
  <c r="S595" i="1"/>
  <c r="R595" i="1"/>
  <c r="Q595" i="1"/>
  <c r="P595" i="1"/>
  <c r="O595" i="1"/>
  <c r="N595" i="1"/>
  <c r="M595" i="1"/>
  <c r="L595" i="1"/>
  <c r="K595" i="1"/>
  <c r="I595" i="1"/>
  <c r="H595" i="1"/>
  <c r="G595" i="1"/>
  <c r="F595" i="1"/>
  <c r="E595" i="1"/>
  <c r="AB594" i="1"/>
  <c r="S594" i="1"/>
  <c r="R594" i="1"/>
  <c r="Q594" i="1"/>
  <c r="P594" i="1"/>
  <c r="O594" i="1"/>
  <c r="N594" i="1"/>
  <c r="M594" i="1"/>
  <c r="L594" i="1"/>
  <c r="K594" i="1"/>
  <c r="I594" i="1"/>
  <c r="H594" i="1"/>
  <c r="G594" i="1"/>
  <c r="F594" i="1"/>
  <c r="E594" i="1"/>
  <c r="AB593" i="1"/>
  <c r="S593" i="1"/>
  <c r="R593" i="1"/>
  <c r="Q593" i="1"/>
  <c r="P593" i="1"/>
  <c r="O593" i="1"/>
  <c r="N593" i="1"/>
  <c r="M593" i="1"/>
  <c r="L593" i="1"/>
  <c r="K593" i="1"/>
  <c r="I593" i="1"/>
  <c r="H593" i="1"/>
  <c r="G593" i="1"/>
  <c r="F593" i="1"/>
  <c r="E593" i="1"/>
  <c r="AB592" i="1"/>
  <c r="S592" i="1"/>
  <c r="R592" i="1"/>
  <c r="Q592" i="1"/>
  <c r="P592" i="1"/>
  <c r="O592" i="1"/>
  <c r="N592" i="1"/>
  <c r="M592" i="1"/>
  <c r="L592" i="1"/>
  <c r="K592" i="1"/>
  <c r="I592" i="1"/>
  <c r="H592" i="1"/>
  <c r="G592" i="1"/>
  <c r="F592" i="1"/>
  <c r="E592" i="1"/>
  <c r="AB591" i="1"/>
  <c r="S591" i="1"/>
  <c r="R591" i="1"/>
  <c r="Q591" i="1"/>
  <c r="P591" i="1"/>
  <c r="O591" i="1"/>
  <c r="N591" i="1"/>
  <c r="M591" i="1"/>
  <c r="L591" i="1"/>
  <c r="K591" i="1"/>
  <c r="I591" i="1"/>
  <c r="H591" i="1"/>
  <c r="G591" i="1"/>
  <c r="F591" i="1"/>
  <c r="E591" i="1"/>
  <c r="AB590" i="1"/>
  <c r="S590" i="1"/>
  <c r="R590" i="1"/>
  <c r="Q590" i="1"/>
  <c r="P590" i="1"/>
  <c r="O590" i="1"/>
  <c r="N590" i="1"/>
  <c r="M590" i="1"/>
  <c r="L590" i="1"/>
  <c r="K590" i="1"/>
  <c r="I590" i="1"/>
  <c r="H590" i="1"/>
  <c r="G590" i="1"/>
  <c r="F590" i="1"/>
  <c r="E590" i="1"/>
  <c r="AB589" i="1"/>
  <c r="S589" i="1"/>
  <c r="R589" i="1"/>
  <c r="Q589" i="1"/>
  <c r="P589" i="1"/>
  <c r="O589" i="1"/>
  <c r="N589" i="1"/>
  <c r="M589" i="1"/>
  <c r="L589" i="1"/>
  <c r="K589" i="1"/>
  <c r="I589" i="1"/>
  <c r="H589" i="1"/>
  <c r="G589" i="1"/>
  <c r="F589" i="1"/>
  <c r="E589" i="1"/>
  <c r="AB588" i="1"/>
  <c r="S588" i="1"/>
  <c r="R588" i="1"/>
  <c r="Q588" i="1"/>
  <c r="P588" i="1"/>
  <c r="O588" i="1"/>
  <c r="N588" i="1"/>
  <c r="M588" i="1"/>
  <c r="L588" i="1"/>
  <c r="K588" i="1"/>
  <c r="I588" i="1"/>
  <c r="H588" i="1"/>
  <c r="G588" i="1"/>
  <c r="F588" i="1"/>
  <c r="E588" i="1"/>
  <c r="AB587" i="1"/>
  <c r="S587" i="1"/>
  <c r="R587" i="1"/>
  <c r="Q587" i="1"/>
  <c r="P587" i="1"/>
  <c r="O587" i="1"/>
  <c r="N587" i="1"/>
  <c r="M587" i="1"/>
  <c r="L587" i="1"/>
  <c r="K587" i="1"/>
  <c r="I587" i="1"/>
  <c r="H587" i="1"/>
  <c r="G587" i="1"/>
  <c r="F587" i="1"/>
  <c r="E587" i="1"/>
  <c r="AB586" i="1"/>
  <c r="S586" i="1"/>
  <c r="R586" i="1"/>
  <c r="Q586" i="1"/>
  <c r="P586" i="1"/>
  <c r="O586" i="1"/>
  <c r="N586" i="1"/>
  <c r="M586" i="1"/>
  <c r="L586" i="1"/>
  <c r="K586" i="1"/>
  <c r="I586" i="1"/>
  <c r="H586" i="1"/>
  <c r="G586" i="1"/>
  <c r="F586" i="1"/>
  <c r="E586" i="1"/>
  <c r="AB585" i="1"/>
  <c r="S585" i="1"/>
  <c r="R585" i="1"/>
  <c r="Q585" i="1"/>
  <c r="P585" i="1"/>
  <c r="O585" i="1"/>
  <c r="N585" i="1"/>
  <c r="M585" i="1"/>
  <c r="L585" i="1"/>
  <c r="K585" i="1"/>
  <c r="I585" i="1"/>
  <c r="H585" i="1"/>
  <c r="G585" i="1"/>
  <c r="F585" i="1"/>
  <c r="E585" i="1"/>
  <c r="AB584" i="1"/>
  <c r="S584" i="1"/>
  <c r="R584" i="1"/>
  <c r="Q584" i="1"/>
  <c r="P584" i="1"/>
  <c r="O584" i="1"/>
  <c r="N584" i="1"/>
  <c r="M584" i="1"/>
  <c r="L584" i="1"/>
  <c r="K584" i="1"/>
  <c r="I584" i="1"/>
  <c r="H584" i="1"/>
  <c r="G584" i="1"/>
  <c r="F584" i="1"/>
  <c r="E584" i="1"/>
  <c r="AB583" i="1"/>
  <c r="S583" i="1"/>
  <c r="R583" i="1"/>
  <c r="Q583" i="1"/>
  <c r="P583" i="1"/>
  <c r="O583" i="1"/>
  <c r="N583" i="1"/>
  <c r="M583" i="1"/>
  <c r="L583" i="1"/>
  <c r="K583" i="1"/>
  <c r="I583" i="1"/>
  <c r="H583" i="1"/>
  <c r="G583" i="1"/>
  <c r="F583" i="1"/>
  <c r="E583" i="1"/>
  <c r="AB582" i="1"/>
  <c r="S582" i="1"/>
  <c r="R582" i="1"/>
  <c r="Q582" i="1"/>
  <c r="P582" i="1"/>
  <c r="O582" i="1"/>
  <c r="N582" i="1"/>
  <c r="M582" i="1"/>
  <c r="L582" i="1"/>
  <c r="K582" i="1"/>
  <c r="I582" i="1"/>
  <c r="H582" i="1"/>
  <c r="G582" i="1"/>
  <c r="F582" i="1"/>
  <c r="E582" i="1"/>
  <c r="AB581" i="1"/>
  <c r="S581" i="1"/>
  <c r="R581" i="1"/>
  <c r="Q581" i="1"/>
  <c r="P581" i="1"/>
  <c r="O581" i="1"/>
  <c r="N581" i="1"/>
  <c r="M581" i="1"/>
  <c r="L581" i="1"/>
  <c r="K581" i="1"/>
  <c r="I581" i="1"/>
  <c r="H581" i="1"/>
  <c r="G581" i="1"/>
  <c r="F581" i="1"/>
  <c r="E581" i="1"/>
  <c r="AB580" i="1"/>
  <c r="S580" i="1"/>
  <c r="R580" i="1"/>
  <c r="Q580" i="1"/>
  <c r="P580" i="1"/>
  <c r="O580" i="1"/>
  <c r="N580" i="1"/>
  <c r="M580" i="1"/>
  <c r="L580" i="1"/>
  <c r="K580" i="1"/>
  <c r="I580" i="1"/>
  <c r="H580" i="1"/>
  <c r="G580" i="1"/>
  <c r="F580" i="1"/>
  <c r="E580" i="1"/>
  <c r="AB579" i="1"/>
  <c r="S579" i="1"/>
  <c r="R579" i="1"/>
  <c r="Q579" i="1"/>
  <c r="P579" i="1"/>
  <c r="O579" i="1"/>
  <c r="N579" i="1"/>
  <c r="M579" i="1"/>
  <c r="L579" i="1"/>
  <c r="K579" i="1"/>
  <c r="I579" i="1"/>
  <c r="H579" i="1"/>
  <c r="G579" i="1"/>
  <c r="F579" i="1"/>
  <c r="E579" i="1"/>
  <c r="AB578" i="1"/>
  <c r="S578" i="1"/>
  <c r="R578" i="1"/>
  <c r="Q578" i="1"/>
  <c r="P578" i="1"/>
  <c r="O578" i="1"/>
  <c r="N578" i="1"/>
  <c r="M578" i="1"/>
  <c r="L578" i="1"/>
  <c r="K578" i="1"/>
  <c r="I578" i="1"/>
  <c r="H578" i="1"/>
  <c r="G578" i="1"/>
  <c r="F578" i="1"/>
  <c r="E578" i="1"/>
  <c r="AB577" i="1"/>
  <c r="S577" i="1"/>
  <c r="R577" i="1"/>
  <c r="Q577" i="1"/>
  <c r="P577" i="1"/>
  <c r="O577" i="1"/>
  <c r="N577" i="1"/>
  <c r="M577" i="1"/>
  <c r="L577" i="1"/>
  <c r="K577" i="1"/>
  <c r="I577" i="1"/>
  <c r="H577" i="1"/>
  <c r="G577" i="1"/>
  <c r="F577" i="1"/>
  <c r="E577" i="1"/>
  <c r="AB576" i="1"/>
  <c r="S576" i="1"/>
  <c r="R576" i="1"/>
  <c r="Q576" i="1"/>
  <c r="P576" i="1"/>
  <c r="O576" i="1"/>
  <c r="N576" i="1"/>
  <c r="M576" i="1"/>
  <c r="L576" i="1"/>
  <c r="K576" i="1"/>
  <c r="I576" i="1"/>
  <c r="H576" i="1"/>
  <c r="G576" i="1"/>
  <c r="F576" i="1"/>
  <c r="E576" i="1"/>
  <c r="AB575" i="1"/>
  <c r="S575" i="1"/>
  <c r="R575" i="1"/>
  <c r="Q575" i="1"/>
  <c r="P575" i="1"/>
  <c r="O575" i="1"/>
  <c r="N575" i="1"/>
  <c r="M575" i="1"/>
  <c r="L575" i="1"/>
  <c r="K575" i="1"/>
  <c r="I575" i="1"/>
  <c r="H575" i="1"/>
  <c r="G575" i="1"/>
  <c r="F575" i="1"/>
  <c r="E575" i="1"/>
  <c r="AB574" i="1"/>
  <c r="S574" i="1"/>
  <c r="R574" i="1"/>
  <c r="Q574" i="1"/>
  <c r="P574" i="1"/>
  <c r="O574" i="1"/>
  <c r="N574" i="1"/>
  <c r="M574" i="1"/>
  <c r="L574" i="1"/>
  <c r="K574" i="1"/>
  <c r="I574" i="1"/>
  <c r="H574" i="1"/>
  <c r="G574" i="1"/>
  <c r="F574" i="1"/>
  <c r="E574" i="1"/>
  <c r="AB573" i="1"/>
  <c r="S573" i="1"/>
  <c r="R573" i="1"/>
  <c r="Q573" i="1"/>
  <c r="P573" i="1"/>
  <c r="O573" i="1"/>
  <c r="N573" i="1"/>
  <c r="M573" i="1"/>
  <c r="L573" i="1"/>
  <c r="K573" i="1"/>
  <c r="I573" i="1"/>
  <c r="H573" i="1"/>
  <c r="G573" i="1"/>
  <c r="F573" i="1"/>
  <c r="E573" i="1"/>
  <c r="AB572" i="1"/>
  <c r="S572" i="1"/>
  <c r="R572" i="1"/>
  <c r="Q572" i="1"/>
  <c r="P572" i="1"/>
  <c r="O572" i="1"/>
  <c r="N572" i="1"/>
  <c r="M572" i="1"/>
  <c r="L572" i="1"/>
  <c r="K572" i="1"/>
  <c r="I572" i="1"/>
  <c r="H572" i="1"/>
  <c r="G572" i="1"/>
  <c r="F572" i="1"/>
  <c r="E572" i="1"/>
  <c r="AB571" i="1"/>
  <c r="S571" i="1"/>
  <c r="R571" i="1"/>
  <c r="Q571" i="1"/>
  <c r="P571" i="1"/>
  <c r="O571" i="1"/>
  <c r="N571" i="1"/>
  <c r="M571" i="1"/>
  <c r="L571" i="1"/>
  <c r="K571" i="1"/>
  <c r="I571" i="1"/>
  <c r="H571" i="1"/>
  <c r="G571" i="1"/>
  <c r="F571" i="1"/>
  <c r="E571" i="1"/>
  <c r="AB570" i="1"/>
  <c r="S570" i="1"/>
  <c r="R570" i="1"/>
  <c r="Q570" i="1"/>
  <c r="P570" i="1"/>
  <c r="O570" i="1"/>
  <c r="N570" i="1"/>
  <c r="M570" i="1"/>
  <c r="L570" i="1"/>
  <c r="K570" i="1"/>
  <c r="I570" i="1"/>
  <c r="H570" i="1"/>
  <c r="G570" i="1"/>
  <c r="F570" i="1"/>
  <c r="E570" i="1"/>
  <c r="V569" i="1"/>
  <c r="AB569" i="1" s="1"/>
  <c r="S569" i="1"/>
  <c r="R569" i="1"/>
  <c r="Q569" i="1"/>
  <c r="P569" i="1"/>
  <c r="O569" i="1"/>
  <c r="N569" i="1"/>
  <c r="M569" i="1"/>
  <c r="L569" i="1"/>
  <c r="K569" i="1"/>
  <c r="I569" i="1"/>
  <c r="H569" i="1"/>
  <c r="G569" i="1"/>
  <c r="F569" i="1"/>
  <c r="E569" i="1"/>
  <c r="AB568" i="1"/>
  <c r="S568" i="1"/>
  <c r="R568" i="1"/>
  <c r="Q568" i="1"/>
  <c r="P568" i="1"/>
  <c r="O568" i="1"/>
  <c r="N568" i="1"/>
  <c r="M568" i="1"/>
  <c r="L568" i="1"/>
  <c r="K568" i="1"/>
  <c r="I568" i="1"/>
  <c r="H568" i="1"/>
  <c r="G568" i="1"/>
  <c r="F568" i="1"/>
  <c r="E568" i="1"/>
  <c r="AB567" i="1"/>
  <c r="S567" i="1"/>
  <c r="R567" i="1"/>
  <c r="Q567" i="1"/>
  <c r="P567" i="1"/>
  <c r="O567" i="1"/>
  <c r="N567" i="1"/>
  <c r="M567" i="1"/>
  <c r="L567" i="1"/>
  <c r="K567" i="1"/>
  <c r="I567" i="1"/>
  <c r="H567" i="1"/>
  <c r="G567" i="1"/>
  <c r="F567" i="1"/>
  <c r="E567" i="1"/>
  <c r="AB566" i="1"/>
  <c r="S566" i="1"/>
  <c r="R566" i="1"/>
  <c r="Q566" i="1"/>
  <c r="P566" i="1"/>
  <c r="O566" i="1"/>
  <c r="N566" i="1"/>
  <c r="M566" i="1"/>
  <c r="L566" i="1"/>
  <c r="K566" i="1"/>
  <c r="I566" i="1"/>
  <c r="H566" i="1"/>
  <c r="G566" i="1"/>
  <c r="F566" i="1"/>
  <c r="E566" i="1"/>
  <c r="AB565" i="1"/>
  <c r="S565" i="1"/>
  <c r="R565" i="1"/>
  <c r="Q565" i="1"/>
  <c r="P565" i="1"/>
  <c r="O565" i="1"/>
  <c r="N565" i="1"/>
  <c r="M565" i="1"/>
  <c r="L565" i="1"/>
  <c r="K565" i="1"/>
  <c r="I565" i="1"/>
  <c r="H565" i="1"/>
  <c r="G565" i="1"/>
  <c r="F565" i="1"/>
  <c r="E565" i="1"/>
  <c r="AB564" i="1"/>
  <c r="S564" i="1"/>
  <c r="R564" i="1"/>
  <c r="Q564" i="1"/>
  <c r="P564" i="1"/>
  <c r="O564" i="1"/>
  <c r="N564" i="1"/>
  <c r="M564" i="1"/>
  <c r="L564" i="1"/>
  <c r="K564" i="1"/>
  <c r="I564" i="1"/>
  <c r="H564" i="1"/>
  <c r="G564" i="1"/>
  <c r="F564" i="1"/>
  <c r="E564" i="1"/>
  <c r="AB563" i="1"/>
  <c r="S563" i="1"/>
  <c r="R563" i="1"/>
  <c r="Q563" i="1"/>
  <c r="P563" i="1"/>
  <c r="O563" i="1"/>
  <c r="N563" i="1"/>
  <c r="M563" i="1"/>
  <c r="L563" i="1"/>
  <c r="K563" i="1"/>
  <c r="I563" i="1"/>
  <c r="H563" i="1"/>
  <c r="G563" i="1"/>
  <c r="F563" i="1"/>
  <c r="E563" i="1"/>
  <c r="AB562" i="1"/>
  <c r="S562" i="1"/>
  <c r="R562" i="1"/>
  <c r="Q562" i="1"/>
  <c r="P562" i="1"/>
  <c r="O562" i="1"/>
  <c r="N562" i="1"/>
  <c r="M562" i="1"/>
  <c r="L562" i="1"/>
  <c r="K562" i="1"/>
  <c r="I562" i="1"/>
  <c r="H562" i="1"/>
  <c r="G562" i="1"/>
  <c r="F562" i="1"/>
  <c r="E562" i="1"/>
  <c r="AB561" i="1"/>
  <c r="S561" i="1"/>
  <c r="R561" i="1"/>
  <c r="Q561" i="1"/>
  <c r="P561" i="1"/>
  <c r="O561" i="1"/>
  <c r="N561" i="1"/>
  <c r="M561" i="1"/>
  <c r="L561" i="1"/>
  <c r="K561" i="1"/>
  <c r="I561" i="1"/>
  <c r="H561" i="1"/>
  <c r="G561" i="1"/>
  <c r="F561" i="1"/>
  <c r="E561" i="1"/>
  <c r="AB560" i="1"/>
  <c r="S560" i="1"/>
  <c r="R560" i="1"/>
  <c r="Q560" i="1"/>
  <c r="P560" i="1"/>
  <c r="O560" i="1"/>
  <c r="N560" i="1"/>
  <c r="M560" i="1"/>
  <c r="L560" i="1"/>
  <c r="K560" i="1"/>
  <c r="I560" i="1"/>
  <c r="H560" i="1"/>
  <c r="G560" i="1"/>
  <c r="F560" i="1"/>
  <c r="E560" i="1"/>
  <c r="AB559" i="1"/>
  <c r="S559" i="1"/>
  <c r="R559" i="1"/>
  <c r="Q559" i="1"/>
  <c r="P559" i="1"/>
  <c r="O559" i="1"/>
  <c r="N559" i="1"/>
  <c r="M559" i="1"/>
  <c r="L559" i="1"/>
  <c r="K559" i="1"/>
  <c r="I559" i="1"/>
  <c r="H559" i="1"/>
  <c r="G559" i="1"/>
  <c r="F559" i="1"/>
  <c r="E559" i="1"/>
  <c r="AB558" i="1"/>
  <c r="S558" i="1"/>
  <c r="R558" i="1"/>
  <c r="Q558" i="1"/>
  <c r="P558" i="1"/>
  <c r="O558" i="1"/>
  <c r="N558" i="1"/>
  <c r="M558" i="1"/>
  <c r="L558" i="1"/>
  <c r="K558" i="1"/>
  <c r="I558" i="1"/>
  <c r="H558" i="1"/>
  <c r="G558" i="1"/>
  <c r="F558" i="1"/>
  <c r="E558" i="1"/>
  <c r="AB557" i="1"/>
  <c r="S557" i="1"/>
  <c r="R557" i="1"/>
  <c r="Q557" i="1"/>
  <c r="P557" i="1"/>
  <c r="O557" i="1"/>
  <c r="N557" i="1"/>
  <c r="M557" i="1"/>
  <c r="L557" i="1"/>
  <c r="K557" i="1"/>
  <c r="I557" i="1"/>
  <c r="H557" i="1"/>
  <c r="G557" i="1"/>
  <c r="F557" i="1"/>
  <c r="E557" i="1"/>
  <c r="AB556" i="1"/>
  <c r="S556" i="1"/>
  <c r="R556" i="1"/>
  <c r="Q556" i="1"/>
  <c r="P556" i="1"/>
  <c r="O556" i="1"/>
  <c r="N556" i="1"/>
  <c r="M556" i="1"/>
  <c r="L556" i="1"/>
  <c r="K556" i="1"/>
  <c r="I556" i="1"/>
  <c r="H556" i="1"/>
  <c r="G556" i="1"/>
  <c r="F556" i="1"/>
  <c r="E556" i="1"/>
  <c r="AB555" i="1"/>
  <c r="S555" i="1"/>
  <c r="R555" i="1"/>
  <c r="Q555" i="1"/>
  <c r="P555" i="1"/>
  <c r="O555" i="1"/>
  <c r="N555" i="1"/>
  <c r="M555" i="1"/>
  <c r="L555" i="1"/>
  <c r="K555" i="1"/>
  <c r="I555" i="1"/>
  <c r="H555" i="1"/>
  <c r="G555" i="1"/>
  <c r="F555" i="1"/>
  <c r="E555" i="1"/>
  <c r="AB554" i="1"/>
  <c r="S554" i="1"/>
  <c r="R554" i="1"/>
  <c r="Q554" i="1"/>
  <c r="P554" i="1"/>
  <c r="O554" i="1"/>
  <c r="N554" i="1"/>
  <c r="M554" i="1"/>
  <c r="L554" i="1"/>
  <c r="K554" i="1"/>
  <c r="I554" i="1"/>
  <c r="H554" i="1"/>
  <c r="G554" i="1"/>
  <c r="F554" i="1"/>
  <c r="E554" i="1"/>
  <c r="AB553" i="1"/>
  <c r="S553" i="1"/>
  <c r="R553" i="1"/>
  <c r="Q553" i="1"/>
  <c r="P553" i="1"/>
  <c r="O553" i="1"/>
  <c r="N553" i="1"/>
  <c r="M553" i="1"/>
  <c r="L553" i="1"/>
  <c r="K553" i="1"/>
  <c r="I553" i="1"/>
  <c r="H553" i="1"/>
  <c r="G553" i="1"/>
  <c r="F553" i="1"/>
  <c r="E553" i="1"/>
  <c r="AB552" i="1"/>
  <c r="S552" i="1"/>
  <c r="R552" i="1"/>
  <c r="Q552" i="1"/>
  <c r="P552" i="1"/>
  <c r="O552" i="1"/>
  <c r="N552" i="1"/>
  <c r="M552" i="1"/>
  <c r="L552" i="1"/>
  <c r="K552" i="1"/>
  <c r="I552" i="1"/>
  <c r="H552" i="1"/>
  <c r="G552" i="1"/>
  <c r="F552" i="1"/>
  <c r="E552" i="1"/>
  <c r="AB551" i="1"/>
  <c r="S551" i="1"/>
  <c r="R551" i="1"/>
  <c r="Q551" i="1"/>
  <c r="P551" i="1"/>
  <c r="O551" i="1"/>
  <c r="N551" i="1"/>
  <c r="M551" i="1"/>
  <c r="L551" i="1"/>
  <c r="K551" i="1"/>
  <c r="I551" i="1"/>
  <c r="H551" i="1"/>
  <c r="G551" i="1"/>
  <c r="F551" i="1"/>
  <c r="E551" i="1"/>
  <c r="AB550" i="1"/>
  <c r="S550" i="1"/>
  <c r="R550" i="1"/>
  <c r="Q550" i="1"/>
  <c r="P550" i="1"/>
  <c r="O550" i="1"/>
  <c r="N550" i="1"/>
  <c r="M550" i="1"/>
  <c r="L550" i="1"/>
  <c r="K550" i="1"/>
  <c r="I550" i="1"/>
  <c r="H550" i="1"/>
  <c r="G550" i="1"/>
  <c r="F550" i="1"/>
  <c r="E550" i="1"/>
  <c r="AB549" i="1"/>
  <c r="S549" i="1"/>
  <c r="R549" i="1"/>
  <c r="Q549" i="1"/>
  <c r="P549" i="1"/>
  <c r="O549" i="1"/>
  <c r="N549" i="1"/>
  <c r="M549" i="1"/>
  <c r="L549" i="1"/>
  <c r="K549" i="1"/>
  <c r="I549" i="1"/>
  <c r="H549" i="1"/>
  <c r="G549" i="1"/>
  <c r="F549" i="1"/>
  <c r="E549" i="1"/>
  <c r="AB548" i="1"/>
  <c r="S548" i="1"/>
  <c r="R548" i="1"/>
  <c r="Q548" i="1"/>
  <c r="P548" i="1"/>
  <c r="O548" i="1"/>
  <c r="N548" i="1"/>
  <c r="M548" i="1"/>
  <c r="L548" i="1"/>
  <c r="K548" i="1"/>
  <c r="I548" i="1"/>
  <c r="H548" i="1"/>
  <c r="G548" i="1"/>
  <c r="F548" i="1"/>
  <c r="E548" i="1"/>
  <c r="AB547" i="1"/>
  <c r="S547" i="1"/>
  <c r="R547" i="1"/>
  <c r="Q547" i="1"/>
  <c r="P547" i="1"/>
  <c r="O547" i="1"/>
  <c r="N547" i="1"/>
  <c r="M547" i="1"/>
  <c r="L547" i="1"/>
  <c r="K547" i="1"/>
  <c r="I547" i="1"/>
  <c r="H547" i="1"/>
  <c r="G547" i="1"/>
  <c r="F547" i="1"/>
  <c r="E547" i="1"/>
  <c r="AB546" i="1"/>
  <c r="S546" i="1"/>
  <c r="R546" i="1"/>
  <c r="Q546" i="1"/>
  <c r="P546" i="1"/>
  <c r="O546" i="1"/>
  <c r="N546" i="1"/>
  <c r="M546" i="1"/>
  <c r="L546" i="1"/>
  <c r="K546" i="1"/>
  <c r="I546" i="1"/>
  <c r="H546" i="1"/>
  <c r="G546" i="1"/>
  <c r="F546" i="1"/>
  <c r="E546" i="1"/>
  <c r="AB545" i="1"/>
  <c r="S545" i="1"/>
  <c r="R545" i="1"/>
  <c r="Q545" i="1"/>
  <c r="P545" i="1"/>
  <c r="O545" i="1"/>
  <c r="N545" i="1"/>
  <c r="M545" i="1"/>
  <c r="L545" i="1"/>
  <c r="K545" i="1"/>
  <c r="I545" i="1"/>
  <c r="H545" i="1"/>
  <c r="G545" i="1"/>
  <c r="F545" i="1"/>
  <c r="E545" i="1"/>
  <c r="AB544" i="1"/>
  <c r="S544" i="1"/>
  <c r="R544" i="1"/>
  <c r="Q544" i="1"/>
  <c r="P544" i="1"/>
  <c r="O544" i="1"/>
  <c r="N544" i="1"/>
  <c r="M544" i="1"/>
  <c r="L544" i="1"/>
  <c r="K544" i="1"/>
  <c r="I544" i="1"/>
  <c r="H544" i="1"/>
  <c r="G544" i="1"/>
  <c r="F544" i="1"/>
  <c r="E544" i="1"/>
  <c r="AB543" i="1"/>
  <c r="S543" i="1"/>
  <c r="R543" i="1"/>
  <c r="Q543" i="1"/>
  <c r="P543" i="1"/>
  <c r="O543" i="1"/>
  <c r="N543" i="1"/>
  <c r="M543" i="1"/>
  <c r="L543" i="1"/>
  <c r="K543" i="1"/>
  <c r="I543" i="1"/>
  <c r="H543" i="1"/>
  <c r="G543" i="1"/>
  <c r="F543" i="1"/>
  <c r="E543" i="1"/>
  <c r="AB542" i="1"/>
  <c r="S542" i="1"/>
  <c r="R542" i="1"/>
  <c r="Q542" i="1"/>
  <c r="P542" i="1"/>
  <c r="O542" i="1"/>
  <c r="N542" i="1"/>
  <c r="M542" i="1"/>
  <c r="L542" i="1"/>
  <c r="K542" i="1"/>
  <c r="I542" i="1"/>
  <c r="H542" i="1"/>
  <c r="G542" i="1"/>
  <c r="F542" i="1"/>
  <c r="E542" i="1"/>
  <c r="AB541" i="1"/>
  <c r="S541" i="1"/>
  <c r="R541" i="1"/>
  <c r="Q541" i="1"/>
  <c r="P541" i="1"/>
  <c r="O541" i="1"/>
  <c r="N541" i="1"/>
  <c r="M541" i="1"/>
  <c r="L541" i="1"/>
  <c r="K541" i="1"/>
  <c r="I541" i="1"/>
  <c r="H541" i="1"/>
  <c r="G541" i="1"/>
  <c r="F541" i="1"/>
  <c r="E541" i="1"/>
  <c r="AB540" i="1"/>
  <c r="S540" i="1"/>
  <c r="R540" i="1"/>
  <c r="Q540" i="1"/>
  <c r="P540" i="1"/>
  <c r="O540" i="1"/>
  <c r="N540" i="1"/>
  <c r="M540" i="1"/>
  <c r="L540" i="1"/>
  <c r="K540" i="1"/>
  <c r="I540" i="1"/>
  <c r="H540" i="1"/>
  <c r="G540" i="1"/>
  <c r="F540" i="1"/>
  <c r="E540" i="1"/>
  <c r="AB539" i="1"/>
  <c r="S539" i="1"/>
  <c r="R539" i="1"/>
  <c r="Q539" i="1"/>
  <c r="P539" i="1"/>
  <c r="O539" i="1"/>
  <c r="N539" i="1"/>
  <c r="M539" i="1"/>
  <c r="L539" i="1"/>
  <c r="K539" i="1"/>
  <c r="I539" i="1"/>
  <c r="H539" i="1"/>
  <c r="G539" i="1"/>
  <c r="F539" i="1"/>
  <c r="E539" i="1"/>
  <c r="AB538" i="1"/>
  <c r="S538" i="1"/>
  <c r="R538" i="1"/>
  <c r="Q538" i="1"/>
  <c r="P538" i="1"/>
  <c r="O538" i="1"/>
  <c r="N538" i="1"/>
  <c r="M538" i="1"/>
  <c r="L538" i="1"/>
  <c r="K538" i="1"/>
  <c r="I538" i="1"/>
  <c r="H538" i="1"/>
  <c r="G538" i="1"/>
  <c r="F538" i="1"/>
  <c r="E538" i="1"/>
  <c r="AB537" i="1"/>
  <c r="S537" i="1"/>
  <c r="R537" i="1"/>
  <c r="Q537" i="1"/>
  <c r="P537" i="1"/>
  <c r="O537" i="1"/>
  <c r="N537" i="1"/>
  <c r="M537" i="1"/>
  <c r="L537" i="1"/>
  <c r="K537" i="1"/>
  <c r="I537" i="1"/>
  <c r="H537" i="1"/>
  <c r="G537" i="1"/>
  <c r="F537" i="1"/>
  <c r="E537" i="1"/>
  <c r="AB536" i="1"/>
  <c r="S536" i="1"/>
  <c r="R536" i="1"/>
  <c r="Q536" i="1"/>
  <c r="P536" i="1"/>
  <c r="O536" i="1"/>
  <c r="N536" i="1"/>
  <c r="M536" i="1"/>
  <c r="L536" i="1"/>
  <c r="K536" i="1"/>
  <c r="I536" i="1"/>
  <c r="H536" i="1"/>
  <c r="G536" i="1"/>
  <c r="F536" i="1"/>
  <c r="E536" i="1"/>
  <c r="AB535" i="1"/>
  <c r="S535" i="1"/>
  <c r="R535" i="1"/>
  <c r="Q535" i="1"/>
  <c r="P535" i="1"/>
  <c r="O535" i="1"/>
  <c r="N535" i="1"/>
  <c r="M535" i="1"/>
  <c r="L535" i="1"/>
  <c r="K535" i="1"/>
  <c r="I535" i="1"/>
  <c r="H535" i="1"/>
  <c r="G535" i="1"/>
  <c r="F535" i="1"/>
  <c r="E535" i="1"/>
  <c r="AB534" i="1"/>
  <c r="S534" i="1"/>
  <c r="R534" i="1"/>
  <c r="Q534" i="1"/>
  <c r="P534" i="1"/>
  <c r="O534" i="1"/>
  <c r="N534" i="1"/>
  <c r="M534" i="1"/>
  <c r="L534" i="1"/>
  <c r="K534" i="1"/>
  <c r="I534" i="1"/>
  <c r="H534" i="1"/>
  <c r="G534" i="1"/>
  <c r="F534" i="1"/>
  <c r="E534" i="1"/>
  <c r="AB533" i="1"/>
  <c r="S533" i="1"/>
  <c r="R533" i="1"/>
  <c r="Q533" i="1"/>
  <c r="P533" i="1"/>
  <c r="O533" i="1"/>
  <c r="N533" i="1"/>
  <c r="M533" i="1"/>
  <c r="L533" i="1"/>
  <c r="K533" i="1"/>
  <c r="I533" i="1"/>
  <c r="H533" i="1"/>
  <c r="G533" i="1"/>
  <c r="F533" i="1"/>
  <c r="E533" i="1"/>
  <c r="AB532" i="1"/>
  <c r="S532" i="1"/>
  <c r="R532" i="1"/>
  <c r="Q532" i="1"/>
  <c r="P532" i="1"/>
  <c r="O532" i="1"/>
  <c r="N532" i="1"/>
  <c r="M532" i="1"/>
  <c r="L532" i="1"/>
  <c r="K532" i="1"/>
  <c r="I532" i="1"/>
  <c r="H532" i="1"/>
  <c r="G532" i="1"/>
  <c r="F532" i="1"/>
  <c r="E532" i="1"/>
  <c r="AB531" i="1"/>
  <c r="S531" i="1"/>
  <c r="R531" i="1"/>
  <c r="Q531" i="1"/>
  <c r="P531" i="1"/>
  <c r="O531" i="1"/>
  <c r="N531" i="1"/>
  <c r="M531" i="1"/>
  <c r="L531" i="1"/>
  <c r="K531" i="1"/>
  <c r="I531" i="1"/>
  <c r="H531" i="1"/>
  <c r="G531" i="1"/>
  <c r="F531" i="1"/>
  <c r="E531" i="1"/>
  <c r="AB530" i="1"/>
  <c r="S530" i="1"/>
  <c r="R530" i="1"/>
  <c r="Q530" i="1"/>
  <c r="P530" i="1"/>
  <c r="O530" i="1"/>
  <c r="N530" i="1"/>
  <c r="M530" i="1"/>
  <c r="L530" i="1"/>
  <c r="K530" i="1"/>
  <c r="I530" i="1"/>
  <c r="H530" i="1"/>
  <c r="G530" i="1"/>
  <c r="F530" i="1"/>
  <c r="E530" i="1"/>
  <c r="AB529" i="1"/>
  <c r="S529" i="1"/>
  <c r="R529" i="1"/>
  <c r="Q529" i="1"/>
  <c r="P529" i="1"/>
  <c r="O529" i="1"/>
  <c r="N529" i="1"/>
  <c r="M529" i="1"/>
  <c r="L529" i="1"/>
  <c r="K529" i="1"/>
  <c r="I529" i="1"/>
  <c r="H529" i="1"/>
  <c r="G529" i="1"/>
  <c r="F529" i="1"/>
  <c r="E529" i="1"/>
  <c r="AB528" i="1"/>
  <c r="S528" i="1"/>
  <c r="R528" i="1"/>
  <c r="Q528" i="1"/>
  <c r="P528" i="1"/>
  <c r="O528" i="1"/>
  <c r="N528" i="1"/>
  <c r="M528" i="1"/>
  <c r="L528" i="1"/>
  <c r="K528" i="1"/>
  <c r="I528" i="1"/>
  <c r="H528" i="1"/>
  <c r="G528" i="1"/>
  <c r="F528" i="1"/>
  <c r="E528" i="1"/>
  <c r="AB527" i="1"/>
  <c r="S527" i="1"/>
  <c r="R527" i="1"/>
  <c r="Q527" i="1"/>
  <c r="P527" i="1"/>
  <c r="O527" i="1"/>
  <c r="N527" i="1"/>
  <c r="M527" i="1"/>
  <c r="L527" i="1"/>
  <c r="K527" i="1"/>
  <c r="I527" i="1"/>
  <c r="H527" i="1"/>
  <c r="G527" i="1"/>
  <c r="F527" i="1"/>
  <c r="E527" i="1"/>
  <c r="AB526" i="1"/>
  <c r="S526" i="1"/>
  <c r="R526" i="1"/>
  <c r="Q526" i="1"/>
  <c r="P526" i="1"/>
  <c r="O526" i="1"/>
  <c r="N526" i="1"/>
  <c r="M526" i="1"/>
  <c r="L526" i="1"/>
  <c r="K526" i="1"/>
  <c r="I526" i="1"/>
  <c r="H526" i="1"/>
  <c r="G526" i="1"/>
  <c r="F526" i="1"/>
  <c r="E526" i="1"/>
  <c r="AB525" i="1"/>
  <c r="S525" i="1"/>
  <c r="R525" i="1"/>
  <c r="Q525" i="1"/>
  <c r="P525" i="1"/>
  <c r="O525" i="1"/>
  <c r="N525" i="1"/>
  <c r="M525" i="1"/>
  <c r="L525" i="1"/>
  <c r="K525" i="1"/>
  <c r="I525" i="1"/>
  <c r="H525" i="1"/>
  <c r="G525" i="1"/>
  <c r="F525" i="1"/>
  <c r="E525" i="1"/>
  <c r="AB524" i="1"/>
  <c r="S524" i="1"/>
  <c r="R524" i="1"/>
  <c r="Q524" i="1"/>
  <c r="P524" i="1"/>
  <c r="O524" i="1"/>
  <c r="N524" i="1"/>
  <c r="M524" i="1"/>
  <c r="L524" i="1"/>
  <c r="K524" i="1"/>
  <c r="I524" i="1"/>
  <c r="H524" i="1"/>
  <c r="G524" i="1"/>
  <c r="F524" i="1"/>
  <c r="E524" i="1"/>
  <c r="AB523" i="1"/>
  <c r="S523" i="1"/>
  <c r="R523" i="1"/>
  <c r="Q523" i="1"/>
  <c r="P523" i="1"/>
  <c r="O523" i="1"/>
  <c r="N523" i="1"/>
  <c r="M523" i="1"/>
  <c r="L523" i="1"/>
  <c r="K523" i="1"/>
  <c r="I523" i="1"/>
  <c r="H523" i="1"/>
  <c r="G523" i="1"/>
  <c r="F523" i="1"/>
  <c r="E523" i="1"/>
  <c r="AB522" i="1"/>
  <c r="S522" i="1"/>
  <c r="R522" i="1"/>
  <c r="Q522" i="1"/>
  <c r="P522" i="1"/>
  <c r="O522" i="1"/>
  <c r="N522" i="1"/>
  <c r="M522" i="1"/>
  <c r="L522" i="1"/>
  <c r="K522" i="1"/>
  <c r="I522" i="1"/>
  <c r="H522" i="1"/>
  <c r="G522" i="1"/>
  <c r="F522" i="1"/>
  <c r="E522" i="1"/>
  <c r="AB521" i="1"/>
  <c r="S521" i="1"/>
  <c r="R521" i="1"/>
  <c r="Q521" i="1"/>
  <c r="P521" i="1"/>
  <c r="O521" i="1"/>
  <c r="N521" i="1"/>
  <c r="M521" i="1"/>
  <c r="L521" i="1"/>
  <c r="K521" i="1"/>
  <c r="I521" i="1"/>
  <c r="H521" i="1"/>
  <c r="G521" i="1"/>
  <c r="F521" i="1"/>
  <c r="E521" i="1"/>
  <c r="AB520" i="1"/>
  <c r="S520" i="1"/>
  <c r="R520" i="1"/>
  <c r="Q520" i="1"/>
  <c r="P520" i="1"/>
  <c r="O520" i="1"/>
  <c r="N520" i="1"/>
  <c r="M520" i="1"/>
  <c r="L520" i="1"/>
  <c r="K520" i="1"/>
  <c r="I520" i="1"/>
  <c r="H520" i="1"/>
  <c r="G520" i="1"/>
  <c r="F520" i="1"/>
  <c r="E520" i="1"/>
  <c r="AB519" i="1"/>
  <c r="S519" i="1"/>
  <c r="R519" i="1"/>
  <c r="Q519" i="1"/>
  <c r="P519" i="1"/>
  <c r="O519" i="1"/>
  <c r="N519" i="1"/>
  <c r="M519" i="1"/>
  <c r="L519" i="1"/>
  <c r="K519" i="1"/>
  <c r="I519" i="1"/>
  <c r="H519" i="1"/>
  <c r="G519" i="1"/>
  <c r="F519" i="1"/>
  <c r="E519" i="1"/>
  <c r="AB518" i="1"/>
  <c r="S518" i="1"/>
  <c r="R518" i="1"/>
  <c r="Q518" i="1"/>
  <c r="P518" i="1"/>
  <c r="O518" i="1"/>
  <c r="N518" i="1"/>
  <c r="M518" i="1"/>
  <c r="L518" i="1"/>
  <c r="K518" i="1"/>
  <c r="I518" i="1"/>
  <c r="H518" i="1"/>
  <c r="G518" i="1"/>
  <c r="F518" i="1"/>
  <c r="E518" i="1"/>
  <c r="AB517" i="1"/>
  <c r="S517" i="1"/>
  <c r="R517" i="1"/>
  <c r="Q517" i="1"/>
  <c r="P517" i="1"/>
  <c r="O517" i="1"/>
  <c r="N517" i="1"/>
  <c r="M517" i="1"/>
  <c r="L517" i="1"/>
  <c r="K517" i="1"/>
  <c r="I517" i="1"/>
  <c r="H517" i="1"/>
  <c r="G517" i="1"/>
  <c r="F517" i="1"/>
  <c r="E517" i="1"/>
  <c r="AB516" i="1"/>
  <c r="S516" i="1"/>
  <c r="R516" i="1"/>
  <c r="Q516" i="1"/>
  <c r="P516" i="1"/>
  <c r="O516" i="1"/>
  <c r="N516" i="1"/>
  <c r="M516" i="1"/>
  <c r="L516" i="1"/>
  <c r="K516" i="1"/>
  <c r="I516" i="1"/>
  <c r="H516" i="1"/>
  <c r="G516" i="1"/>
  <c r="F516" i="1"/>
  <c r="E516" i="1"/>
  <c r="AB515" i="1"/>
  <c r="S515" i="1"/>
  <c r="R515" i="1"/>
  <c r="Q515" i="1"/>
  <c r="P515" i="1"/>
  <c r="O515" i="1"/>
  <c r="N515" i="1"/>
  <c r="M515" i="1"/>
  <c r="L515" i="1"/>
  <c r="K515" i="1"/>
  <c r="I515" i="1"/>
  <c r="H515" i="1"/>
  <c r="G515" i="1"/>
  <c r="F515" i="1"/>
  <c r="E515" i="1"/>
  <c r="AB514" i="1"/>
  <c r="S514" i="1"/>
  <c r="R514" i="1"/>
  <c r="Q514" i="1"/>
  <c r="P514" i="1"/>
  <c r="O514" i="1"/>
  <c r="N514" i="1"/>
  <c r="M514" i="1"/>
  <c r="L514" i="1"/>
  <c r="K514" i="1"/>
  <c r="I514" i="1"/>
  <c r="H514" i="1"/>
  <c r="G514" i="1"/>
  <c r="F514" i="1"/>
  <c r="E514" i="1"/>
  <c r="AB513" i="1"/>
  <c r="S513" i="1"/>
  <c r="R513" i="1"/>
  <c r="Q513" i="1"/>
  <c r="P513" i="1"/>
  <c r="O513" i="1"/>
  <c r="N513" i="1"/>
  <c r="M513" i="1"/>
  <c r="L513" i="1"/>
  <c r="K513" i="1"/>
  <c r="I513" i="1"/>
  <c r="H513" i="1"/>
  <c r="G513" i="1"/>
  <c r="F513" i="1"/>
  <c r="E513" i="1"/>
  <c r="AB512" i="1"/>
  <c r="S512" i="1"/>
  <c r="R512" i="1"/>
  <c r="Q512" i="1"/>
  <c r="P512" i="1"/>
  <c r="O512" i="1"/>
  <c r="N512" i="1"/>
  <c r="M512" i="1"/>
  <c r="L512" i="1"/>
  <c r="K512" i="1"/>
  <c r="I512" i="1"/>
  <c r="H512" i="1"/>
  <c r="G512" i="1"/>
  <c r="F512" i="1"/>
  <c r="E512" i="1"/>
  <c r="AB511" i="1"/>
  <c r="S511" i="1"/>
  <c r="R511" i="1"/>
  <c r="Q511" i="1"/>
  <c r="P511" i="1"/>
  <c r="O511" i="1"/>
  <c r="N511" i="1"/>
  <c r="M511" i="1"/>
  <c r="L511" i="1"/>
  <c r="K511" i="1"/>
  <c r="I511" i="1"/>
  <c r="H511" i="1"/>
  <c r="G511" i="1"/>
  <c r="F511" i="1"/>
  <c r="E511" i="1"/>
  <c r="AB510" i="1"/>
  <c r="S510" i="1"/>
  <c r="R510" i="1"/>
  <c r="Q510" i="1"/>
  <c r="P510" i="1"/>
  <c r="O510" i="1"/>
  <c r="N510" i="1"/>
  <c r="M510" i="1"/>
  <c r="L510" i="1"/>
  <c r="K510" i="1"/>
  <c r="I510" i="1"/>
  <c r="H510" i="1"/>
  <c r="G510" i="1"/>
  <c r="F510" i="1"/>
  <c r="E510" i="1"/>
  <c r="AB509" i="1"/>
  <c r="S509" i="1"/>
  <c r="R509" i="1"/>
  <c r="Q509" i="1"/>
  <c r="P509" i="1"/>
  <c r="O509" i="1"/>
  <c r="N509" i="1"/>
  <c r="M509" i="1"/>
  <c r="L509" i="1"/>
  <c r="K509" i="1"/>
  <c r="I509" i="1"/>
  <c r="H509" i="1"/>
  <c r="G509" i="1"/>
  <c r="F509" i="1"/>
  <c r="E509" i="1"/>
  <c r="AB508" i="1"/>
  <c r="S508" i="1"/>
  <c r="R508" i="1"/>
  <c r="Q508" i="1"/>
  <c r="P508" i="1"/>
  <c r="O508" i="1"/>
  <c r="N508" i="1"/>
  <c r="M508" i="1"/>
  <c r="L508" i="1"/>
  <c r="K508" i="1"/>
  <c r="I508" i="1"/>
  <c r="H508" i="1"/>
  <c r="G508" i="1"/>
  <c r="F508" i="1"/>
  <c r="E508" i="1"/>
  <c r="AB507" i="1"/>
  <c r="S507" i="1"/>
  <c r="R507" i="1"/>
  <c r="Q507" i="1"/>
  <c r="P507" i="1"/>
  <c r="O507" i="1"/>
  <c r="N507" i="1"/>
  <c r="M507" i="1"/>
  <c r="L507" i="1"/>
  <c r="K507" i="1"/>
  <c r="I507" i="1"/>
  <c r="H507" i="1"/>
  <c r="G507" i="1"/>
  <c r="F507" i="1"/>
  <c r="E507" i="1"/>
  <c r="AB506" i="1"/>
  <c r="S506" i="1"/>
  <c r="R506" i="1"/>
  <c r="Q506" i="1"/>
  <c r="P506" i="1"/>
  <c r="O506" i="1"/>
  <c r="N506" i="1"/>
  <c r="M506" i="1"/>
  <c r="L506" i="1"/>
  <c r="K506" i="1"/>
  <c r="I506" i="1"/>
  <c r="H506" i="1"/>
  <c r="G506" i="1"/>
  <c r="F506" i="1"/>
  <c r="E506" i="1"/>
  <c r="AB505" i="1"/>
  <c r="S505" i="1"/>
  <c r="R505" i="1"/>
  <c r="Q505" i="1"/>
  <c r="P505" i="1"/>
  <c r="O505" i="1"/>
  <c r="N505" i="1"/>
  <c r="M505" i="1"/>
  <c r="L505" i="1"/>
  <c r="K505" i="1"/>
  <c r="I505" i="1"/>
  <c r="H505" i="1"/>
  <c r="G505" i="1"/>
  <c r="F505" i="1"/>
  <c r="E505" i="1"/>
  <c r="AB504" i="1"/>
  <c r="S504" i="1"/>
  <c r="R504" i="1"/>
  <c r="Q504" i="1"/>
  <c r="P504" i="1"/>
  <c r="O504" i="1"/>
  <c r="N504" i="1"/>
  <c r="M504" i="1"/>
  <c r="L504" i="1"/>
  <c r="K504" i="1"/>
  <c r="I504" i="1"/>
  <c r="H504" i="1"/>
  <c r="G504" i="1"/>
  <c r="F504" i="1"/>
  <c r="E504" i="1"/>
  <c r="AB503" i="1"/>
  <c r="S503" i="1"/>
  <c r="R503" i="1"/>
  <c r="Q503" i="1"/>
  <c r="P503" i="1"/>
  <c r="O503" i="1"/>
  <c r="N503" i="1"/>
  <c r="M503" i="1"/>
  <c r="L503" i="1"/>
  <c r="K503" i="1"/>
  <c r="I503" i="1"/>
  <c r="H503" i="1"/>
  <c r="G503" i="1"/>
  <c r="F503" i="1"/>
  <c r="E503" i="1"/>
  <c r="AB502" i="1"/>
  <c r="S502" i="1"/>
  <c r="R502" i="1"/>
  <c r="Q502" i="1"/>
  <c r="P502" i="1"/>
  <c r="O502" i="1"/>
  <c r="N502" i="1"/>
  <c r="M502" i="1"/>
  <c r="L502" i="1"/>
  <c r="K502" i="1"/>
  <c r="I502" i="1"/>
  <c r="H502" i="1"/>
  <c r="G502" i="1"/>
  <c r="F502" i="1"/>
  <c r="E502" i="1"/>
  <c r="AB501" i="1"/>
  <c r="S501" i="1"/>
  <c r="R501" i="1"/>
  <c r="Q501" i="1"/>
  <c r="P501" i="1"/>
  <c r="O501" i="1"/>
  <c r="N501" i="1"/>
  <c r="M501" i="1"/>
  <c r="L501" i="1"/>
  <c r="K501" i="1"/>
  <c r="I501" i="1"/>
  <c r="H501" i="1"/>
  <c r="G501" i="1"/>
  <c r="F501" i="1"/>
  <c r="E501" i="1"/>
  <c r="AB500" i="1"/>
  <c r="S500" i="1"/>
  <c r="R500" i="1"/>
  <c r="Q500" i="1"/>
  <c r="P500" i="1"/>
  <c r="O500" i="1"/>
  <c r="N500" i="1"/>
  <c r="M500" i="1"/>
  <c r="L500" i="1"/>
  <c r="K500" i="1"/>
  <c r="I500" i="1"/>
  <c r="H500" i="1"/>
  <c r="G500" i="1"/>
  <c r="F500" i="1"/>
  <c r="E500" i="1"/>
  <c r="AB499" i="1"/>
  <c r="S499" i="1"/>
  <c r="R499" i="1"/>
  <c r="Q499" i="1"/>
  <c r="P499" i="1"/>
  <c r="O499" i="1"/>
  <c r="N499" i="1"/>
  <c r="M499" i="1"/>
  <c r="L499" i="1"/>
  <c r="K499" i="1"/>
  <c r="I499" i="1"/>
  <c r="H499" i="1"/>
  <c r="G499" i="1"/>
  <c r="F499" i="1"/>
  <c r="E499" i="1"/>
  <c r="AB498" i="1"/>
  <c r="S498" i="1"/>
  <c r="R498" i="1"/>
  <c r="Q498" i="1"/>
  <c r="P498" i="1"/>
  <c r="O498" i="1"/>
  <c r="N498" i="1"/>
  <c r="M498" i="1"/>
  <c r="L498" i="1"/>
  <c r="K498" i="1"/>
  <c r="I498" i="1"/>
  <c r="H498" i="1"/>
  <c r="G498" i="1"/>
  <c r="F498" i="1"/>
  <c r="E498" i="1"/>
  <c r="AB497" i="1"/>
  <c r="S497" i="1"/>
  <c r="R497" i="1"/>
  <c r="Q497" i="1"/>
  <c r="P497" i="1"/>
  <c r="O497" i="1"/>
  <c r="N497" i="1"/>
  <c r="M497" i="1"/>
  <c r="L497" i="1"/>
  <c r="K497" i="1"/>
  <c r="I497" i="1"/>
  <c r="H497" i="1"/>
  <c r="G497" i="1"/>
  <c r="F497" i="1"/>
  <c r="E497" i="1"/>
  <c r="AB496" i="1"/>
  <c r="S496" i="1"/>
  <c r="R496" i="1"/>
  <c r="Q496" i="1"/>
  <c r="P496" i="1"/>
  <c r="O496" i="1"/>
  <c r="N496" i="1"/>
  <c r="M496" i="1"/>
  <c r="L496" i="1"/>
  <c r="K496" i="1"/>
  <c r="I496" i="1"/>
  <c r="H496" i="1"/>
  <c r="G496" i="1"/>
  <c r="F496" i="1"/>
  <c r="E496" i="1"/>
  <c r="AB495" i="1"/>
  <c r="S495" i="1"/>
  <c r="R495" i="1"/>
  <c r="Q495" i="1"/>
  <c r="P495" i="1"/>
  <c r="O495" i="1"/>
  <c r="N495" i="1"/>
  <c r="M495" i="1"/>
  <c r="L495" i="1"/>
  <c r="K495" i="1"/>
  <c r="I495" i="1"/>
  <c r="H495" i="1"/>
  <c r="G495" i="1"/>
  <c r="F495" i="1"/>
  <c r="E495" i="1"/>
  <c r="AB494" i="1"/>
  <c r="S494" i="1"/>
  <c r="R494" i="1"/>
  <c r="Q494" i="1"/>
  <c r="P494" i="1"/>
  <c r="O494" i="1"/>
  <c r="N494" i="1"/>
  <c r="M494" i="1"/>
  <c r="L494" i="1"/>
  <c r="K494" i="1"/>
  <c r="I494" i="1"/>
  <c r="H494" i="1"/>
  <c r="G494" i="1"/>
  <c r="F494" i="1"/>
  <c r="E494" i="1"/>
  <c r="AB493" i="1"/>
  <c r="S493" i="1"/>
  <c r="R493" i="1"/>
  <c r="Q493" i="1"/>
  <c r="P493" i="1"/>
  <c r="O493" i="1"/>
  <c r="N493" i="1"/>
  <c r="M493" i="1"/>
  <c r="L493" i="1"/>
  <c r="K493" i="1"/>
  <c r="I493" i="1"/>
  <c r="H493" i="1"/>
  <c r="G493" i="1"/>
  <c r="F493" i="1"/>
  <c r="E493" i="1"/>
  <c r="AB492" i="1"/>
  <c r="S492" i="1"/>
  <c r="R492" i="1"/>
  <c r="Q492" i="1"/>
  <c r="P492" i="1"/>
  <c r="O492" i="1"/>
  <c r="N492" i="1"/>
  <c r="M492" i="1"/>
  <c r="L492" i="1"/>
  <c r="K492" i="1"/>
  <c r="I492" i="1"/>
  <c r="H492" i="1"/>
  <c r="G492" i="1"/>
  <c r="F492" i="1"/>
  <c r="E492" i="1"/>
  <c r="AB491" i="1"/>
  <c r="S491" i="1"/>
  <c r="R491" i="1"/>
  <c r="Q491" i="1"/>
  <c r="P491" i="1"/>
  <c r="O491" i="1"/>
  <c r="N491" i="1"/>
  <c r="M491" i="1"/>
  <c r="L491" i="1"/>
  <c r="K491" i="1"/>
  <c r="I491" i="1"/>
  <c r="H491" i="1"/>
  <c r="G491" i="1"/>
  <c r="F491" i="1"/>
  <c r="E491" i="1"/>
  <c r="AB490" i="1"/>
  <c r="S490" i="1"/>
  <c r="R490" i="1"/>
  <c r="Q490" i="1"/>
  <c r="P490" i="1"/>
  <c r="O490" i="1"/>
  <c r="N490" i="1"/>
  <c r="M490" i="1"/>
  <c r="L490" i="1"/>
  <c r="K490" i="1"/>
  <c r="I490" i="1"/>
  <c r="H490" i="1"/>
  <c r="G490" i="1"/>
  <c r="F490" i="1"/>
  <c r="E490" i="1"/>
  <c r="AB489" i="1"/>
  <c r="S489" i="1"/>
  <c r="R489" i="1"/>
  <c r="Q489" i="1"/>
  <c r="P489" i="1"/>
  <c r="O489" i="1"/>
  <c r="N489" i="1"/>
  <c r="M489" i="1"/>
  <c r="L489" i="1"/>
  <c r="K489" i="1"/>
  <c r="I489" i="1"/>
  <c r="H489" i="1"/>
  <c r="G489" i="1"/>
  <c r="F489" i="1"/>
  <c r="E489" i="1"/>
  <c r="AB488" i="1"/>
  <c r="S488" i="1"/>
  <c r="R488" i="1"/>
  <c r="Q488" i="1"/>
  <c r="P488" i="1"/>
  <c r="O488" i="1"/>
  <c r="N488" i="1"/>
  <c r="M488" i="1"/>
  <c r="L488" i="1"/>
  <c r="K488" i="1"/>
  <c r="I488" i="1"/>
  <c r="H488" i="1"/>
  <c r="G488" i="1"/>
  <c r="F488" i="1"/>
  <c r="E488" i="1"/>
  <c r="AB487" i="1"/>
  <c r="S487" i="1"/>
  <c r="R487" i="1"/>
  <c r="Q487" i="1"/>
  <c r="P487" i="1"/>
  <c r="O487" i="1"/>
  <c r="N487" i="1"/>
  <c r="M487" i="1"/>
  <c r="L487" i="1"/>
  <c r="K487" i="1"/>
  <c r="I487" i="1"/>
  <c r="H487" i="1"/>
  <c r="G487" i="1"/>
  <c r="F487" i="1"/>
  <c r="E487" i="1"/>
  <c r="AB486" i="1"/>
  <c r="S486" i="1"/>
  <c r="R486" i="1"/>
  <c r="Q486" i="1"/>
  <c r="P486" i="1"/>
  <c r="O486" i="1"/>
  <c r="N486" i="1"/>
  <c r="M486" i="1"/>
  <c r="L486" i="1"/>
  <c r="K486" i="1"/>
  <c r="I486" i="1"/>
  <c r="H486" i="1"/>
  <c r="G486" i="1"/>
  <c r="F486" i="1"/>
  <c r="E486" i="1"/>
  <c r="AB485" i="1"/>
  <c r="S485" i="1"/>
  <c r="R485" i="1"/>
  <c r="Q485" i="1"/>
  <c r="P485" i="1"/>
  <c r="O485" i="1"/>
  <c r="N485" i="1"/>
  <c r="M485" i="1"/>
  <c r="L485" i="1"/>
  <c r="K485" i="1"/>
  <c r="I485" i="1"/>
  <c r="H485" i="1"/>
  <c r="G485" i="1"/>
  <c r="F485" i="1"/>
  <c r="E485" i="1"/>
  <c r="AB484" i="1"/>
  <c r="S484" i="1"/>
  <c r="R484" i="1"/>
  <c r="Q484" i="1"/>
  <c r="P484" i="1"/>
  <c r="O484" i="1"/>
  <c r="N484" i="1"/>
  <c r="M484" i="1"/>
  <c r="L484" i="1"/>
  <c r="K484" i="1"/>
  <c r="I484" i="1"/>
  <c r="H484" i="1"/>
  <c r="G484" i="1"/>
  <c r="F484" i="1"/>
  <c r="E484" i="1"/>
  <c r="AB483" i="1"/>
  <c r="S483" i="1"/>
  <c r="R483" i="1"/>
  <c r="Q483" i="1"/>
  <c r="P483" i="1"/>
  <c r="O483" i="1"/>
  <c r="N483" i="1"/>
  <c r="M483" i="1"/>
  <c r="L483" i="1"/>
  <c r="K483" i="1"/>
  <c r="I483" i="1"/>
  <c r="H483" i="1"/>
  <c r="G483" i="1"/>
  <c r="F483" i="1"/>
  <c r="E483" i="1"/>
  <c r="V482" i="1"/>
  <c r="AB482" i="1" s="1"/>
  <c r="S482" i="1"/>
  <c r="R482" i="1"/>
  <c r="Q482" i="1"/>
  <c r="P482" i="1"/>
  <c r="O482" i="1"/>
  <c r="N482" i="1"/>
  <c r="M482" i="1"/>
  <c r="L482" i="1"/>
  <c r="K482" i="1"/>
  <c r="I482" i="1"/>
  <c r="H482" i="1"/>
  <c r="G482" i="1"/>
  <c r="F482" i="1"/>
  <c r="E482" i="1"/>
  <c r="AB481" i="1"/>
  <c r="S481" i="1"/>
  <c r="R481" i="1"/>
  <c r="Q481" i="1"/>
  <c r="P481" i="1"/>
  <c r="O481" i="1"/>
  <c r="N481" i="1"/>
  <c r="M481" i="1"/>
  <c r="L481" i="1"/>
  <c r="K481" i="1"/>
  <c r="I481" i="1"/>
  <c r="H481" i="1"/>
  <c r="G481" i="1"/>
  <c r="F481" i="1"/>
  <c r="E481" i="1"/>
  <c r="AB480" i="1"/>
  <c r="S480" i="1"/>
  <c r="R480" i="1"/>
  <c r="Q480" i="1"/>
  <c r="P480" i="1"/>
  <c r="O480" i="1"/>
  <c r="N480" i="1"/>
  <c r="M480" i="1"/>
  <c r="L480" i="1"/>
  <c r="K480" i="1"/>
  <c r="I480" i="1"/>
  <c r="H480" i="1"/>
  <c r="G480" i="1"/>
  <c r="F480" i="1"/>
  <c r="E480" i="1"/>
  <c r="AB479" i="1"/>
  <c r="S479" i="1"/>
  <c r="R479" i="1"/>
  <c r="Q479" i="1"/>
  <c r="P479" i="1"/>
  <c r="O479" i="1"/>
  <c r="N479" i="1"/>
  <c r="M479" i="1"/>
  <c r="L479" i="1"/>
  <c r="K479" i="1"/>
  <c r="I479" i="1"/>
  <c r="H479" i="1"/>
  <c r="G479" i="1"/>
  <c r="F479" i="1"/>
  <c r="E479" i="1"/>
  <c r="AB478" i="1"/>
  <c r="S478" i="1"/>
  <c r="R478" i="1"/>
  <c r="Q478" i="1"/>
  <c r="P478" i="1"/>
  <c r="O478" i="1"/>
  <c r="N478" i="1"/>
  <c r="M478" i="1"/>
  <c r="L478" i="1"/>
  <c r="K478" i="1"/>
  <c r="I478" i="1"/>
  <c r="H478" i="1"/>
  <c r="G478" i="1"/>
  <c r="F478" i="1"/>
  <c r="E478" i="1"/>
  <c r="AB477" i="1"/>
  <c r="S477" i="1"/>
  <c r="R477" i="1"/>
  <c r="Q477" i="1"/>
  <c r="P477" i="1"/>
  <c r="O477" i="1"/>
  <c r="N477" i="1"/>
  <c r="M477" i="1"/>
  <c r="L477" i="1"/>
  <c r="K477" i="1"/>
  <c r="I477" i="1"/>
  <c r="H477" i="1"/>
  <c r="G477" i="1"/>
  <c r="F477" i="1"/>
  <c r="E477" i="1"/>
  <c r="AB476" i="1"/>
  <c r="S476" i="1"/>
  <c r="R476" i="1"/>
  <c r="Q476" i="1"/>
  <c r="P476" i="1"/>
  <c r="O476" i="1"/>
  <c r="N476" i="1"/>
  <c r="M476" i="1"/>
  <c r="L476" i="1"/>
  <c r="K476" i="1"/>
  <c r="I476" i="1"/>
  <c r="H476" i="1"/>
  <c r="G476" i="1"/>
  <c r="F476" i="1"/>
  <c r="E476" i="1"/>
  <c r="AB475" i="1"/>
  <c r="S475" i="1"/>
  <c r="R475" i="1"/>
  <c r="Q475" i="1"/>
  <c r="P475" i="1"/>
  <c r="O475" i="1"/>
  <c r="N475" i="1"/>
  <c r="M475" i="1"/>
  <c r="L475" i="1"/>
  <c r="K475" i="1"/>
  <c r="I475" i="1"/>
  <c r="H475" i="1"/>
  <c r="G475" i="1"/>
  <c r="F475" i="1"/>
  <c r="E475" i="1"/>
  <c r="AB474" i="1"/>
  <c r="S474" i="1"/>
  <c r="R474" i="1"/>
  <c r="Q474" i="1"/>
  <c r="P474" i="1"/>
  <c r="O474" i="1"/>
  <c r="N474" i="1"/>
  <c r="M474" i="1"/>
  <c r="L474" i="1"/>
  <c r="K474" i="1"/>
  <c r="I474" i="1"/>
  <c r="H474" i="1"/>
  <c r="G474" i="1"/>
  <c r="F474" i="1"/>
  <c r="E474" i="1"/>
  <c r="AB473" i="1"/>
  <c r="S473" i="1"/>
  <c r="R473" i="1"/>
  <c r="Q473" i="1"/>
  <c r="P473" i="1"/>
  <c r="O473" i="1"/>
  <c r="N473" i="1"/>
  <c r="M473" i="1"/>
  <c r="L473" i="1"/>
  <c r="K473" i="1"/>
  <c r="I473" i="1"/>
  <c r="H473" i="1"/>
  <c r="G473" i="1"/>
  <c r="F473" i="1"/>
  <c r="E473" i="1"/>
  <c r="AB472" i="1"/>
  <c r="S472" i="1"/>
  <c r="R472" i="1"/>
  <c r="Q472" i="1"/>
  <c r="P472" i="1"/>
  <c r="O472" i="1"/>
  <c r="N472" i="1"/>
  <c r="M472" i="1"/>
  <c r="L472" i="1"/>
  <c r="K472" i="1"/>
  <c r="I472" i="1"/>
  <c r="H472" i="1"/>
  <c r="G472" i="1"/>
  <c r="F472" i="1"/>
  <c r="E472" i="1"/>
  <c r="AB471" i="1"/>
  <c r="S471" i="1"/>
  <c r="R471" i="1"/>
  <c r="Q471" i="1"/>
  <c r="P471" i="1"/>
  <c r="O471" i="1"/>
  <c r="N471" i="1"/>
  <c r="M471" i="1"/>
  <c r="L471" i="1"/>
  <c r="K471" i="1"/>
  <c r="I471" i="1"/>
  <c r="H471" i="1"/>
  <c r="G471" i="1"/>
  <c r="F471" i="1"/>
  <c r="E471" i="1"/>
  <c r="AB470" i="1"/>
  <c r="S470" i="1"/>
  <c r="R470" i="1"/>
  <c r="Q470" i="1"/>
  <c r="P470" i="1"/>
  <c r="O470" i="1"/>
  <c r="N470" i="1"/>
  <c r="M470" i="1"/>
  <c r="L470" i="1"/>
  <c r="K470" i="1"/>
  <c r="I470" i="1"/>
  <c r="H470" i="1"/>
  <c r="G470" i="1"/>
  <c r="F470" i="1"/>
  <c r="E470" i="1"/>
  <c r="AB469" i="1"/>
  <c r="S469" i="1"/>
  <c r="R469" i="1"/>
  <c r="Q469" i="1"/>
  <c r="P469" i="1"/>
  <c r="O469" i="1"/>
  <c r="N469" i="1"/>
  <c r="M469" i="1"/>
  <c r="L469" i="1"/>
  <c r="K469" i="1"/>
  <c r="I469" i="1"/>
  <c r="H469" i="1"/>
  <c r="G469" i="1"/>
  <c r="F469" i="1"/>
  <c r="E469" i="1"/>
  <c r="AB468" i="1"/>
  <c r="S468" i="1"/>
  <c r="R468" i="1"/>
  <c r="Q468" i="1"/>
  <c r="P468" i="1"/>
  <c r="O468" i="1"/>
  <c r="N468" i="1"/>
  <c r="M468" i="1"/>
  <c r="L468" i="1"/>
  <c r="K468" i="1"/>
  <c r="I468" i="1"/>
  <c r="H468" i="1"/>
  <c r="G468" i="1"/>
  <c r="F468" i="1"/>
  <c r="E468" i="1"/>
  <c r="AB467" i="1"/>
  <c r="S467" i="1"/>
  <c r="R467" i="1"/>
  <c r="Q467" i="1"/>
  <c r="P467" i="1"/>
  <c r="O467" i="1"/>
  <c r="N467" i="1"/>
  <c r="M467" i="1"/>
  <c r="L467" i="1"/>
  <c r="K467" i="1"/>
  <c r="I467" i="1"/>
  <c r="H467" i="1"/>
  <c r="G467" i="1"/>
  <c r="F467" i="1"/>
  <c r="E467" i="1"/>
  <c r="AB466" i="1"/>
  <c r="S466" i="1"/>
  <c r="R466" i="1"/>
  <c r="Q466" i="1"/>
  <c r="P466" i="1"/>
  <c r="O466" i="1"/>
  <c r="N466" i="1"/>
  <c r="M466" i="1"/>
  <c r="L466" i="1"/>
  <c r="K466" i="1"/>
  <c r="I466" i="1"/>
  <c r="H466" i="1"/>
  <c r="G466" i="1"/>
  <c r="F466" i="1"/>
  <c r="E466" i="1"/>
  <c r="AB465" i="1"/>
  <c r="S465" i="1"/>
  <c r="R465" i="1"/>
  <c r="Q465" i="1"/>
  <c r="P465" i="1"/>
  <c r="O465" i="1"/>
  <c r="N465" i="1"/>
  <c r="M465" i="1"/>
  <c r="L465" i="1"/>
  <c r="K465" i="1"/>
  <c r="I465" i="1"/>
  <c r="H465" i="1"/>
  <c r="G465" i="1"/>
  <c r="F465" i="1"/>
  <c r="E465" i="1"/>
  <c r="AB464" i="1"/>
  <c r="S464" i="1"/>
  <c r="R464" i="1"/>
  <c r="Q464" i="1"/>
  <c r="P464" i="1"/>
  <c r="O464" i="1"/>
  <c r="N464" i="1"/>
  <c r="M464" i="1"/>
  <c r="L464" i="1"/>
  <c r="K464" i="1"/>
  <c r="I464" i="1"/>
  <c r="H464" i="1"/>
  <c r="G464" i="1"/>
  <c r="F464" i="1"/>
  <c r="E464" i="1"/>
  <c r="AB463" i="1"/>
  <c r="S463" i="1"/>
  <c r="R463" i="1"/>
  <c r="Q463" i="1"/>
  <c r="P463" i="1"/>
  <c r="O463" i="1"/>
  <c r="N463" i="1"/>
  <c r="M463" i="1"/>
  <c r="L463" i="1"/>
  <c r="K463" i="1"/>
  <c r="I463" i="1"/>
  <c r="H463" i="1"/>
  <c r="G463" i="1"/>
  <c r="F463" i="1"/>
  <c r="E463" i="1"/>
  <c r="AB462" i="1"/>
  <c r="S462" i="1"/>
  <c r="R462" i="1"/>
  <c r="Q462" i="1"/>
  <c r="P462" i="1"/>
  <c r="O462" i="1"/>
  <c r="N462" i="1"/>
  <c r="M462" i="1"/>
  <c r="L462" i="1"/>
  <c r="K462" i="1"/>
  <c r="I462" i="1"/>
  <c r="H462" i="1"/>
  <c r="G462" i="1"/>
  <c r="F462" i="1"/>
  <c r="E462" i="1"/>
  <c r="AB461" i="1"/>
  <c r="S461" i="1"/>
  <c r="R461" i="1"/>
  <c r="Q461" i="1"/>
  <c r="P461" i="1"/>
  <c r="O461" i="1"/>
  <c r="N461" i="1"/>
  <c r="M461" i="1"/>
  <c r="L461" i="1"/>
  <c r="K461" i="1"/>
  <c r="I461" i="1"/>
  <c r="H461" i="1"/>
  <c r="G461" i="1"/>
  <c r="F461" i="1"/>
  <c r="E461" i="1"/>
  <c r="AB460" i="1"/>
  <c r="S460" i="1"/>
  <c r="R460" i="1"/>
  <c r="Q460" i="1"/>
  <c r="P460" i="1"/>
  <c r="O460" i="1"/>
  <c r="N460" i="1"/>
  <c r="M460" i="1"/>
  <c r="L460" i="1"/>
  <c r="K460" i="1"/>
  <c r="I460" i="1"/>
  <c r="H460" i="1"/>
  <c r="G460" i="1"/>
  <c r="F460" i="1"/>
  <c r="E460" i="1"/>
  <c r="AB459" i="1"/>
  <c r="S459" i="1"/>
  <c r="R459" i="1"/>
  <c r="Q459" i="1"/>
  <c r="P459" i="1"/>
  <c r="O459" i="1"/>
  <c r="N459" i="1"/>
  <c r="M459" i="1"/>
  <c r="L459" i="1"/>
  <c r="K459" i="1"/>
  <c r="I459" i="1"/>
  <c r="H459" i="1"/>
  <c r="G459" i="1"/>
  <c r="F459" i="1"/>
  <c r="E459" i="1"/>
  <c r="AB458" i="1"/>
  <c r="S458" i="1"/>
  <c r="R458" i="1"/>
  <c r="Q458" i="1"/>
  <c r="P458" i="1"/>
  <c r="O458" i="1"/>
  <c r="N458" i="1"/>
  <c r="M458" i="1"/>
  <c r="L458" i="1"/>
  <c r="K458" i="1"/>
  <c r="I458" i="1"/>
  <c r="H458" i="1"/>
  <c r="G458" i="1"/>
  <c r="F458" i="1"/>
  <c r="E458" i="1"/>
  <c r="AB457" i="1"/>
  <c r="S457" i="1"/>
  <c r="R457" i="1"/>
  <c r="Q457" i="1"/>
  <c r="P457" i="1"/>
  <c r="O457" i="1"/>
  <c r="N457" i="1"/>
  <c r="M457" i="1"/>
  <c r="L457" i="1"/>
  <c r="K457" i="1"/>
  <c r="I457" i="1"/>
  <c r="H457" i="1"/>
  <c r="G457" i="1"/>
  <c r="F457" i="1"/>
  <c r="E457" i="1"/>
  <c r="AB456" i="1"/>
  <c r="S456" i="1"/>
  <c r="R456" i="1"/>
  <c r="Q456" i="1"/>
  <c r="P456" i="1"/>
  <c r="O456" i="1"/>
  <c r="N456" i="1"/>
  <c r="M456" i="1"/>
  <c r="L456" i="1"/>
  <c r="K456" i="1"/>
  <c r="I456" i="1"/>
  <c r="H456" i="1"/>
  <c r="G456" i="1"/>
  <c r="F456" i="1"/>
  <c r="E456" i="1"/>
  <c r="AB455" i="1"/>
  <c r="S455" i="1"/>
  <c r="R455" i="1"/>
  <c r="Q455" i="1"/>
  <c r="P455" i="1"/>
  <c r="O455" i="1"/>
  <c r="N455" i="1"/>
  <c r="M455" i="1"/>
  <c r="L455" i="1"/>
  <c r="K455" i="1"/>
  <c r="I455" i="1"/>
  <c r="H455" i="1"/>
  <c r="G455" i="1"/>
  <c r="F455" i="1"/>
  <c r="E455" i="1"/>
  <c r="AB454" i="1"/>
  <c r="S454" i="1"/>
  <c r="R454" i="1"/>
  <c r="Q454" i="1"/>
  <c r="P454" i="1"/>
  <c r="O454" i="1"/>
  <c r="N454" i="1"/>
  <c r="M454" i="1"/>
  <c r="L454" i="1"/>
  <c r="K454" i="1"/>
  <c r="I454" i="1"/>
  <c r="H454" i="1"/>
  <c r="G454" i="1"/>
  <c r="F454" i="1"/>
  <c r="E454" i="1"/>
  <c r="AB453" i="1"/>
  <c r="S453" i="1"/>
  <c r="R453" i="1"/>
  <c r="Q453" i="1"/>
  <c r="P453" i="1"/>
  <c r="O453" i="1"/>
  <c r="N453" i="1"/>
  <c r="M453" i="1"/>
  <c r="L453" i="1"/>
  <c r="K453" i="1"/>
  <c r="I453" i="1"/>
  <c r="H453" i="1"/>
  <c r="G453" i="1"/>
  <c r="F453" i="1"/>
  <c r="E453" i="1"/>
  <c r="AB452" i="1"/>
  <c r="S452" i="1"/>
  <c r="R452" i="1"/>
  <c r="Q452" i="1"/>
  <c r="P452" i="1"/>
  <c r="O452" i="1"/>
  <c r="N452" i="1"/>
  <c r="M452" i="1"/>
  <c r="L452" i="1"/>
  <c r="K452" i="1"/>
  <c r="I452" i="1"/>
  <c r="H452" i="1"/>
  <c r="G452" i="1"/>
  <c r="F452" i="1"/>
  <c r="E452" i="1"/>
  <c r="AB451" i="1"/>
  <c r="S451" i="1"/>
  <c r="R451" i="1"/>
  <c r="Q451" i="1"/>
  <c r="P451" i="1"/>
  <c r="O451" i="1"/>
  <c r="N451" i="1"/>
  <c r="M451" i="1"/>
  <c r="L451" i="1"/>
  <c r="K451" i="1"/>
  <c r="I451" i="1"/>
  <c r="H451" i="1"/>
  <c r="G451" i="1"/>
  <c r="F451" i="1"/>
  <c r="E451" i="1"/>
  <c r="AB450" i="1"/>
  <c r="S450" i="1"/>
  <c r="R450" i="1"/>
  <c r="Q450" i="1"/>
  <c r="P450" i="1"/>
  <c r="O450" i="1"/>
  <c r="N450" i="1"/>
  <c r="M450" i="1"/>
  <c r="L450" i="1"/>
  <c r="K450" i="1"/>
  <c r="I450" i="1"/>
  <c r="H450" i="1"/>
  <c r="G450" i="1"/>
  <c r="F450" i="1"/>
  <c r="E450" i="1"/>
  <c r="AB449" i="1"/>
  <c r="S449" i="1"/>
  <c r="R449" i="1"/>
  <c r="Q449" i="1"/>
  <c r="P449" i="1"/>
  <c r="O449" i="1"/>
  <c r="N449" i="1"/>
  <c r="M449" i="1"/>
  <c r="L449" i="1"/>
  <c r="K449" i="1"/>
  <c r="I449" i="1"/>
  <c r="H449" i="1"/>
  <c r="G449" i="1"/>
  <c r="F449" i="1"/>
  <c r="E449" i="1"/>
  <c r="AB448" i="1"/>
  <c r="S448" i="1"/>
  <c r="R448" i="1"/>
  <c r="Q448" i="1"/>
  <c r="P448" i="1"/>
  <c r="O448" i="1"/>
  <c r="N448" i="1"/>
  <c r="M448" i="1"/>
  <c r="L448" i="1"/>
  <c r="K448" i="1"/>
  <c r="I448" i="1"/>
  <c r="H448" i="1"/>
  <c r="G448" i="1"/>
  <c r="F448" i="1"/>
  <c r="E448" i="1"/>
  <c r="AB447" i="1"/>
  <c r="S447" i="1"/>
  <c r="R447" i="1"/>
  <c r="Q447" i="1"/>
  <c r="P447" i="1"/>
  <c r="O447" i="1"/>
  <c r="N447" i="1"/>
  <c r="M447" i="1"/>
  <c r="L447" i="1"/>
  <c r="K447" i="1"/>
  <c r="I447" i="1"/>
  <c r="H447" i="1"/>
  <c r="G447" i="1"/>
  <c r="F447" i="1"/>
  <c r="E447" i="1"/>
  <c r="AB446" i="1"/>
  <c r="S446" i="1"/>
  <c r="R446" i="1"/>
  <c r="Q446" i="1"/>
  <c r="P446" i="1"/>
  <c r="O446" i="1"/>
  <c r="N446" i="1"/>
  <c r="M446" i="1"/>
  <c r="L446" i="1"/>
  <c r="K446" i="1"/>
  <c r="I446" i="1"/>
  <c r="H446" i="1"/>
  <c r="G446" i="1"/>
  <c r="F446" i="1"/>
  <c r="E446" i="1"/>
  <c r="AB445" i="1"/>
  <c r="S445" i="1"/>
  <c r="R445" i="1"/>
  <c r="Q445" i="1"/>
  <c r="P445" i="1"/>
  <c r="O445" i="1"/>
  <c r="N445" i="1"/>
  <c r="M445" i="1"/>
  <c r="L445" i="1"/>
  <c r="K445" i="1"/>
  <c r="I445" i="1"/>
  <c r="H445" i="1"/>
  <c r="G445" i="1"/>
  <c r="F445" i="1"/>
  <c r="E445" i="1"/>
  <c r="AB444" i="1"/>
  <c r="S444" i="1"/>
  <c r="R444" i="1"/>
  <c r="Q444" i="1"/>
  <c r="P444" i="1"/>
  <c r="O444" i="1"/>
  <c r="N444" i="1"/>
  <c r="M444" i="1"/>
  <c r="L444" i="1"/>
  <c r="K444" i="1"/>
  <c r="I444" i="1"/>
  <c r="H444" i="1"/>
  <c r="G444" i="1"/>
  <c r="F444" i="1"/>
  <c r="E444" i="1"/>
  <c r="AB443" i="1"/>
  <c r="S443" i="1"/>
  <c r="R443" i="1"/>
  <c r="Q443" i="1"/>
  <c r="P443" i="1"/>
  <c r="O443" i="1"/>
  <c r="N443" i="1"/>
  <c r="M443" i="1"/>
  <c r="L443" i="1"/>
  <c r="K443" i="1"/>
  <c r="I443" i="1"/>
  <c r="H443" i="1"/>
  <c r="G443" i="1"/>
  <c r="F443" i="1"/>
  <c r="E443" i="1"/>
  <c r="AB442" i="1"/>
  <c r="S442" i="1"/>
  <c r="R442" i="1"/>
  <c r="Q442" i="1"/>
  <c r="P442" i="1"/>
  <c r="O442" i="1"/>
  <c r="N442" i="1"/>
  <c r="M442" i="1"/>
  <c r="L442" i="1"/>
  <c r="K442" i="1"/>
  <c r="I442" i="1"/>
  <c r="H442" i="1"/>
  <c r="G442" i="1"/>
  <c r="F442" i="1"/>
  <c r="E442" i="1"/>
  <c r="AB441" i="1"/>
  <c r="S441" i="1"/>
  <c r="R441" i="1"/>
  <c r="Q441" i="1"/>
  <c r="P441" i="1"/>
  <c r="O441" i="1"/>
  <c r="N441" i="1"/>
  <c r="M441" i="1"/>
  <c r="L441" i="1"/>
  <c r="K441" i="1"/>
  <c r="I441" i="1"/>
  <c r="H441" i="1"/>
  <c r="G441" i="1"/>
  <c r="F441" i="1"/>
  <c r="E441" i="1"/>
  <c r="AB440" i="1"/>
  <c r="S440" i="1"/>
  <c r="R440" i="1"/>
  <c r="Q440" i="1"/>
  <c r="P440" i="1"/>
  <c r="O440" i="1"/>
  <c r="N440" i="1"/>
  <c r="M440" i="1"/>
  <c r="L440" i="1"/>
  <c r="K440" i="1"/>
  <c r="I440" i="1"/>
  <c r="H440" i="1"/>
  <c r="G440" i="1"/>
  <c r="F440" i="1"/>
  <c r="E440" i="1"/>
  <c r="AB439" i="1"/>
  <c r="S439" i="1"/>
  <c r="R439" i="1"/>
  <c r="Q439" i="1"/>
  <c r="P439" i="1"/>
  <c r="O439" i="1"/>
  <c r="N439" i="1"/>
  <c r="M439" i="1"/>
  <c r="L439" i="1"/>
  <c r="K439" i="1"/>
  <c r="I439" i="1"/>
  <c r="H439" i="1"/>
  <c r="G439" i="1"/>
  <c r="F439" i="1"/>
  <c r="E439" i="1"/>
  <c r="AB438" i="1"/>
  <c r="S438" i="1"/>
  <c r="R438" i="1"/>
  <c r="Q438" i="1"/>
  <c r="P438" i="1"/>
  <c r="O438" i="1"/>
  <c r="N438" i="1"/>
  <c r="M438" i="1"/>
  <c r="L438" i="1"/>
  <c r="K438" i="1"/>
  <c r="I438" i="1"/>
  <c r="H438" i="1"/>
  <c r="G438" i="1"/>
  <c r="F438" i="1"/>
  <c r="E438" i="1"/>
  <c r="AB437" i="1"/>
  <c r="S437" i="1"/>
  <c r="R437" i="1"/>
  <c r="Q437" i="1"/>
  <c r="P437" i="1"/>
  <c r="O437" i="1"/>
  <c r="N437" i="1"/>
  <c r="M437" i="1"/>
  <c r="L437" i="1"/>
  <c r="K437" i="1"/>
  <c r="I437" i="1"/>
  <c r="H437" i="1"/>
  <c r="G437" i="1"/>
  <c r="F437" i="1"/>
  <c r="E437" i="1"/>
  <c r="AB436" i="1"/>
  <c r="S436" i="1"/>
  <c r="R436" i="1"/>
  <c r="Q436" i="1"/>
  <c r="P436" i="1"/>
  <c r="O436" i="1"/>
  <c r="N436" i="1"/>
  <c r="M436" i="1"/>
  <c r="L436" i="1"/>
  <c r="K436" i="1"/>
  <c r="I436" i="1"/>
  <c r="H436" i="1"/>
  <c r="G436" i="1"/>
  <c r="F436" i="1"/>
  <c r="E436" i="1"/>
  <c r="AB435" i="1"/>
  <c r="S435" i="1"/>
  <c r="R435" i="1"/>
  <c r="Q435" i="1"/>
  <c r="P435" i="1"/>
  <c r="O435" i="1"/>
  <c r="N435" i="1"/>
  <c r="M435" i="1"/>
  <c r="L435" i="1"/>
  <c r="K435" i="1"/>
  <c r="I435" i="1"/>
  <c r="H435" i="1"/>
  <c r="G435" i="1"/>
  <c r="F435" i="1"/>
  <c r="E435" i="1"/>
  <c r="AB434" i="1"/>
  <c r="S434" i="1"/>
  <c r="R434" i="1"/>
  <c r="Q434" i="1"/>
  <c r="P434" i="1"/>
  <c r="O434" i="1"/>
  <c r="N434" i="1"/>
  <c r="M434" i="1"/>
  <c r="L434" i="1"/>
  <c r="K434" i="1"/>
  <c r="I434" i="1"/>
  <c r="H434" i="1"/>
  <c r="G434" i="1"/>
  <c r="F434" i="1"/>
  <c r="E434" i="1"/>
  <c r="AB433" i="1"/>
  <c r="S433" i="1"/>
  <c r="R433" i="1"/>
  <c r="Q433" i="1"/>
  <c r="P433" i="1"/>
  <c r="O433" i="1"/>
  <c r="N433" i="1"/>
  <c r="M433" i="1"/>
  <c r="L433" i="1"/>
  <c r="K433" i="1"/>
  <c r="I433" i="1"/>
  <c r="H433" i="1"/>
  <c r="G433" i="1"/>
  <c r="F433" i="1"/>
  <c r="E433" i="1"/>
  <c r="AB432" i="1"/>
  <c r="S432" i="1"/>
  <c r="R432" i="1"/>
  <c r="Q432" i="1"/>
  <c r="P432" i="1"/>
  <c r="O432" i="1"/>
  <c r="N432" i="1"/>
  <c r="M432" i="1"/>
  <c r="L432" i="1"/>
  <c r="K432" i="1"/>
  <c r="I432" i="1"/>
  <c r="H432" i="1"/>
  <c r="G432" i="1"/>
  <c r="F432" i="1"/>
  <c r="E432" i="1"/>
  <c r="AB431" i="1"/>
  <c r="S431" i="1"/>
  <c r="R431" i="1"/>
  <c r="Q431" i="1"/>
  <c r="P431" i="1"/>
  <c r="O431" i="1"/>
  <c r="N431" i="1"/>
  <c r="M431" i="1"/>
  <c r="L431" i="1"/>
  <c r="K431" i="1"/>
  <c r="I431" i="1"/>
  <c r="H431" i="1"/>
  <c r="G431" i="1"/>
  <c r="F431" i="1"/>
  <c r="E431" i="1"/>
  <c r="AB430" i="1"/>
  <c r="S430" i="1"/>
  <c r="R430" i="1"/>
  <c r="Q430" i="1"/>
  <c r="P430" i="1"/>
  <c r="O430" i="1"/>
  <c r="N430" i="1"/>
  <c r="M430" i="1"/>
  <c r="L430" i="1"/>
  <c r="K430" i="1"/>
  <c r="I430" i="1"/>
  <c r="H430" i="1"/>
  <c r="G430" i="1"/>
  <c r="F430" i="1"/>
  <c r="E430" i="1"/>
  <c r="AB429" i="1"/>
  <c r="S429" i="1"/>
  <c r="R429" i="1"/>
  <c r="Q429" i="1"/>
  <c r="P429" i="1"/>
  <c r="O429" i="1"/>
  <c r="N429" i="1"/>
  <c r="M429" i="1"/>
  <c r="L429" i="1"/>
  <c r="K429" i="1"/>
  <c r="I429" i="1"/>
  <c r="H429" i="1"/>
  <c r="G429" i="1"/>
  <c r="F429" i="1"/>
  <c r="E429" i="1"/>
  <c r="AB428" i="1"/>
  <c r="S428" i="1"/>
  <c r="R428" i="1"/>
  <c r="Q428" i="1"/>
  <c r="P428" i="1"/>
  <c r="O428" i="1"/>
  <c r="N428" i="1"/>
  <c r="M428" i="1"/>
  <c r="L428" i="1"/>
  <c r="K428" i="1"/>
  <c r="I428" i="1"/>
  <c r="H428" i="1"/>
  <c r="G428" i="1"/>
  <c r="F428" i="1"/>
  <c r="E428" i="1"/>
  <c r="AB427" i="1"/>
  <c r="S427" i="1"/>
  <c r="R427" i="1"/>
  <c r="Q427" i="1"/>
  <c r="P427" i="1"/>
  <c r="O427" i="1"/>
  <c r="N427" i="1"/>
  <c r="M427" i="1"/>
  <c r="L427" i="1"/>
  <c r="K427" i="1"/>
  <c r="I427" i="1"/>
  <c r="H427" i="1"/>
  <c r="G427" i="1"/>
  <c r="F427" i="1"/>
  <c r="E427" i="1"/>
  <c r="AB426" i="1"/>
  <c r="S426" i="1"/>
  <c r="R426" i="1"/>
  <c r="Q426" i="1"/>
  <c r="P426" i="1"/>
  <c r="O426" i="1"/>
  <c r="N426" i="1"/>
  <c r="M426" i="1"/>
  <c r="L426" i="1"/>
  <c r="K426" i="1"/>
  <c r="I426" i="1"/>
  <c r="H426" i="1"/>
  <c r="G426" i="1"/>
  <c r="F426" i="1"/>
  <c r="E426" i="1"/>
  <c r="AB425" i="1"/>
  <c r="S425" i="1"/>
  <c r="R425" i="1"/>
  <c r="Q425" i="1"/>
  <c r="P425" i="1"/>
  <c r="O425" i="1"/>
  <c r="N425" i="1"/>
  <c r="M425" i="1"/>
  <c r="L425" i="1"/>
  <c r="K425" i="1"/>
  <c r="I425" i="1"/>
  <c r="H425" i="1"/>
  <c r="G425" i="1"/>
  <c r="F425" i="1"/>
  <c r="E425" i="1"/>
  <c r="AB424" i="1"/>
  <c r="S424" i="1"/>
  <c r="R424" i="1"/>
  <c r="Q424" i="1"/>
  <c r="P424" i="1"/>
  <c r="O424" i="1"/>
  <c r="N424" i="1"/>
  <c r="M424" i="1"/>
  <c r="L424" i="1"/>
  <c r="K424" i="1"/>
  <c r="I424" i="1"/>
  <c r="H424" i="1"/>
  <c r="G424" i="1"/>
  <c r="F424" i="1"/>
  <c r="E424" i="1"/>
  <c r="AB423" i="1"/>
  <c r="S423" i="1"/>
  <c r="R423" i="1"/>
  <c r="Q423" i="1"/>
  <c r="P423" i="1"/>
  <c r="O423" i="1"/>
  <c r="N423" i="1"/>
  <c r="M423" i="1"/>
  <c r="L423" i="1"/>
  <c r="K423" i="1"/>
  <c r="I423" i="1"/>
  <c r="H423" i="1"/>
  <c r="G423" i="1"/>
  <c r="F423" i="1"/>
  <c r="E423" i="1"/>
  <c r="AB422" i="1"/>
  <c r="S422" i="1"/>
  <c r="R422" i="1"/>
  <c r="Q422" i="1"/>
  <c r="P422" i="1"/>
  <c r="O422" i="1"/>
  <c r="N422" i="1"/>
  <c r="M422" i="1"/>
  <c r="L422" i="1"/>
  <c r="K422" i="1"/>
  <c r="I422" i="1"/>
  <c r="H422" i="1"/>
  <c r="G422" i="1"/>
  <c r="F422" i="1"/>
  <c r="E422" i="1"/>
  <c r="V421" i="1"/>
  <c r="AB421" i="1" s="1"/>
  <c r="S421" i="1"/>
  <c r="R421" i="1"/>
  <c r="Q421" i="1"/>
  <c r="P421" i="1"/>
  <c r="O421" i="1"/>
  <c r="N421" i="1"/>
  <c r="M421" i="1"/>
  <c r="L421" i="1"/>
  <c r="K421" i="1"/>
  <c r="I421" i="1"/>
  <c r="H421" i="1"/>
  <c r="G421" i="1"/>
  <c r="F421" i="1"/>
  <c r="E421" i="1"/>
  <c r="AB420" i="1"/>
  <c r="S420" i="1"/>
  <c r="R420" i="1"/>
  <c r="Q420" i="1"/>
  <c r="P420" i="1"/>
  <c r="O420" i="1"/>
  <c r="N420" i="1"/>
  <c r="M420" i="1"/>
  <c r="L420" i="1"/>
  <c r="K420" i="1"/>
  <c r="I420" i="1"/>
  <c r="H420" i="1"/>
  <c r="G420" i="1"/>
  <c r="F420" i="1"/>
  <c r="E420" i="1"/>
  <c r="AB419" i="1"/>
  <c r="S419" i="1"/>
  <c r="R419" i="1"/>
  <c r="Q419" i="1"/>
  <c r="P419" i="1"/>
  <c r="O419" i="1"/>
  <c r="N419" i="1"/>
  <c r="M419" i="1"/>
  <c r="L419" i="1"/>
  <c r="K419" i="1"/>
  <c r="I419" i="1"/>
  <c r="H419" i="1"/>
  <c r="G419" i="1"/>
  <c r="F419" i="1"/>
  <c r="E419" i="1"/>
  <c r="AB418" i="1"/>
  <c r="S418" i="1"/>
  <c r="R418" i="1"/>
  <c r="Q418" i="1"/>
  <c r="P418" i="1"/>
  <c r="O418" i="1"/>
  <c r="N418" i="1"/>
  <c r="M418" i="1"/>
  <c r="L418" i="1"/>
  <c r="K418" i="1"/>
  <c r="I418" i="1"/>
  <c r="H418" i="1"/>
  <c r="G418" i="1"/>
  <c r="F418" i="1"/>
  <c r="E418" i="1"/>
  <c r="AB417" i="1"/>
  <c r="S417" i="1"/>
  <c r="R417" i="1"/>
  <c r="Q417" i="1"/>
  <c r="P417" i="1"/>
  <c r="O417" i="1"/>
  <c r="N417" i="1"/>
  <c r="M417" i="1"/>
  <c r="L417" i="1"/>
  <c r="K417" i="1"/>
  <c r="I417" i="1"/>
  <c r="H417" i="1"/>
  <c r="G417" i="1"/>
  <c r="F417" i="1"/>
  <c r="E417" i="1"/>
  <c r="AB416" i="1"/>
  <c r="S416" i="1"/>
  <c r="R416" i="1"/>
  <c r="Q416" i="1"/>
  <c r="P416" i="1"/>
  <c r="O416" i="1"/>
  <c r="N416" i="1"/>
  <c r="M416" i="1"/>
  <c r="L416" i="1"/>
  <c r="K416" i="1"/>
  <c r="I416" i="1"/>
  <c r="H416" i="1"/>
  <c r="G416" i="1"/>
  <c r="F416" i="1"/>
  <c r="E416" i="1"/>
  <c r="AB415" i="1"/>
  <c r="S415" i="1"/>
  <c r="R415" i="1"/>
  <c r="Q415" i="1"/>
  <c r="P415" i="1"/>
  <c r="O415" i="1"/>
  <c r="N415" i="1"/>
  <c r="M415" i="1"/>
  <c r="L415" i="1"/>
  <c r="K415" i="1"/>
  <c r="I415" i="1"/>
  <c r="H415" i="1"/>
  <c r="G415" i="1"/>
  <c r="F415" i="1"/>
  <c r="E415" i="1"/>
  <c r="AB414" i="1"/>
  <c r="S414" i="1"/>
  <c r="R414" i="1"/>
  <c r="Q414" i="1"/>
  <c r="P414" i="1"/>
  <c r="O414" i="1"/>
  <c r="N414" i="1"/>
  <c r="M414" i="1"/>
  <c r="L414" i="1"/>
  <c r="K414" i="1"/>
  <c r="I414" i="1"/>
  <c r="H414" i="1"/>
  <c r="G414" i="1"/>
  <c r="F414" i="1"/>
  <c r="E414" i="1"/>
  <c r="AB413" i="1"/>
  <c r="S413" i="1"/>
  <c r="R413" i="1"/>
  <c r="Q413" i="1"/>
  <c r="P413" i="1"/>
  <c r="O413" i="1"/>
  <c r="N413" i="1"/>
  <c r="M413" i="1"/>
  <c r="L413" i="1"/>
  <c r="K413" i="1"/>
  <c r="I413" i="1"/>
  <c r="H413" i="1"/>
  <c r="G413" i="1"/>
  <c r="F413" i="1"/>
  <c r="E413" i="1"/>
  <c r="AB412" i="1"/>
  <c r="S412" i="1"/>
  <c r="R412" i="1"/>
  <c r="Q412" i="1"/>
  <c r="P412" i="1"/>
  <c r="O412" i="1"/>
  <c r="N412" i="1"/>
  <c r="M412" i="1"/>
  <c r="L412" i="1"/>
  <c r="K412" i="1"/>
  <c r="I412" i="1"/>
  <c r="H412" i="1"/>
  <c r="G412" i="1"/>
  <c r="F412" i="1"/>
  <c r="E412" i="1"/>
  <c r="AB411" i="1"/>
  <c r="S411" i="1"/>
  <c r="R411" i="1"/>
  <c r="Q411" i="1"/>
  <c r="P411" i="1"/>
  <c r="O411" i="1"/>
  <c r="N411" i="1"/>
  <c r="M411" i="1"/>
  <c r="L411" i="1"/>
  <c r="K411" i="1"/>
  <c r="I411" i="1"/>
  <c r="H411" i="1"/>
  <c r="G411" i="1"/>
  <c r="F411" i="1"/>
  <c r="E411" i="1"/>
  <c r="AB410" i="1"/>
  <c r="S410" i="1"/>
  <c r="R410" i="1"/>
  <c r="Q410" i="1"/>
  <c r="P410" i="1"/>
  <c r="O410" i="1"/>
  <c r="N410" i="1"/>
  <c r="M410" i="1"/>
  <c r="L410" i="1"/>
  <c r="K410" i="1"/>
  <c r="I410" i="1"/>
  <c r="H410" i="1"/>
  <c r="G410" i="1"/>
  <c r="F410" i="1"/>
  <c r="E410" i="1"/>
  <c r="AB409" i="1"/>
  <c r="S409" i="1"/>
  <c r="R409" i="1"/>
  <c r="Q409" i="1"/>
  <c r="P409" i="1"/>
  <c r="O409" i="1"/>
  <c r="N409" i="1"/>
  <c r="M409" i="1"/>
  <c r="L409" i="1"/>
  <c r="K409" i="1"/>
  <c r="I409" i="1"/>
  <c r="H409" i="1"/>
  <c r="G409" i="1"/>
  <c r="F409" i="1"/>
  <c r="E409" i="1"/>
  <c r="AB408" i="1"/>
  <c r="S408" i="1"/>
  <c r="R408" i="1"/>
  <c r="Q408" i="1"/>
  <c r="P408" i="1"/>
  <c r="O408" i="1"/>
  <c r="N408" i="1"/>
  <c r="M408" i="1"/>
  <c r="L408" i="1"/>
  <c r="K408" i="1"/>
  <c r="I408" i="1"/>
  <c r="H408" i="1"/>
  <c r="G408" i="1"/>
  <c r="F408" i="1"/>
  <c r="E408" i="1"/>
  <c r="AB407" i="1"/>
  <c r="S407" i="1"/>
  <c r="R407" i="1"/>
  <c r="Q407" i="1"/>
  <c r="P407" i="1"/>
  <c r="O407" i="1"/>
  <c r="N407" i="1"/>
  <c r="M407" i="1"/>
  <c r="L407" i="1"/>
  <c r="K407" i="1"/>
  <c r="I407" i="1"/>
  <c r="H407" i="1"/>
  <c r="G407" i="1"/>
  <c r="F407" i="1"/>
  <c r="E407" i="1"/>
  <c r="AB406" i="1"/>
  <c r="S406" i="1"/>
  <c r="R406" i="1"/>
  <c r="Q406" i="1"/>
  <c r="P406" i="1"/>
  <c r="O406" i="1"/>
  <c r="N406" i="1"/>
  <c r="M406" i="1"/>
  <c r="L406" i="1"/>
  <c r="K406" i="1"/>
  <c r="I406" i="1"/>
  <c r="H406" i="1"/>
  <c r="G406" i="1"/>
  <c r="F406" i="1"/>
  <c r="E406" i="1"/>
  <c r="AB405" i="1"/>
  <c r="S405" i="1"/>
  <c r="R405" i="1"/>
  <c r="Q405" i="1"/>
  <c r="P405" i="1"/>
  <c r="O405" i="1"/>
  <c r="N405" i="1"/>
  <c r="M405" i="1"/>
  <c r="L405" i="1"/>
  <c r="K405" i="1"/>
  <c r="I405" i="1"/>
  <c r="H405" i="1"/>
  <c r="G405" i="1"/>
  <c r="F405" i="1"/>
  <c r="E405" i="1"/>
  <c r="AB404" i="1"/>
  <c r="S404" i="1"/>
  <c r="R404" i="1"/>
  <c r="Q404" i="1"/>
  <c r="P404" i="1"/>
  <c r="O404" i="1"/>
  <c r="N404" i="1"/>
  <c r="M404" i="1"/>
  <c r="L404" i="1"/>
  <c r="K404" i="1"/>
  <c r="I404" i="1"/>
  <c r="H404" i="1"/>
  <c r="G404" i="1"/>
  <c r="F404" i="1"/>
  <c r="E404" i="1"/>
  <c r="AB403" i="1"/>
  <c r="S403" i="1"/>
  <c r="R403" i="1"/>
  <c r="Q403" i="1"/>
  <c r="P403" i="1"/>
  <c r="O403" i="1"/>
  <c r="N403" i="1"/>
  <c r="M403" i="1"/>
  <c r="L403" i="1"/>
  <c r="K403" i="1"/>
  <c r="I403" i="1"/>
  <c r="H403" i="1"/>
  <c r="G403" i="1"/>
  <c r="F403" i="1"/>
  <c r="E403" i="1"/>
  <c r="AB402" i="1"/>
  <c r="S402" i="1"/>
  <c r="R402" i="1"/>
  <c r="Q402" i="1"/>
  <c r="P402" i="1"/>
  <c r="O402" i="1"/>
  <c r="N402" i="1"/>
  <c r="M402" i="1"/>
  <c r="L402" i="1"/>
  <c r="K402" i="1"/>
  <c r="I402" i="1"/>
  <c r="H402" i="1"/>
  <c r="G402" i="1"/>
  <c r="F402" i="1"/>
  <c r="E402" i="1"/>
  <c r="AB401" i="1"/>
  <c r="S401" i="1"/>
  <c r="R401" i="1"/>
  <c r="Q401" i="1"/>
  <c r="P401" i="1"/>
  <c r="O401" i="1"/>
  <c r="N401" i="1"/>
  <c r="M401" i="1"/>
  <c r="L401" i="1"/>
  <c r="K401" i="1"/>
  <c r="I401" i="1"/>
  <c r="H401" i="1"/>
  <c r="G401" i="1"/>
  <c r="F401" i="1"/>
  <c r="E401" i="1"/>
  <c r="AB400" i="1"/>
  <c r="S400" i="1"/>
  <c r="R400" i="1"/>
  <c r="Q400" i="1"/>
  <c r="P400" i="1"/>
  <c r="O400" i="1"/>
  <c r="N400" i="1"/>
  <c r="M400" i="1"/>
  <c r="L400" i="1"/>
  <c r="K400" i="1"/>
  <c r="I400" i="1"/>
  <c r="H400" i="1"/>
  <c r="G400" i="1"/>
  <c r="F400" i="1"/>
  <c r="E400" i="1"/>
  <c r="AB399" i="1"/>
  <c r="S399" i="1"/>
  <c r="R399" i="1"/>
  <c r="Q399" i="1"/>
  <c r="P399" i="1"/>
  <c r="O399" i="1"/>
  <c r="N399" i="1"/>
  <c r="M399" i="1"/>
  <c r="L399" i="1"/>
  <c r="K399" i="1"/>
  <c r="I399" i="1"/>
  <c r="H399" i="1"/>
  <c r="G399" i="1"/>
  <c r="F399" i="1"/>
  <c r="E399" i="1"/>
  <c r="AB398" i="1"/>
  <c r="S398" i="1"/>
  <c r="R398" i="1"/>
  <c r="Q398" i="1"/>
  <c r="P398" i="1"/>
  <c r="O398" i="1"/>
  <c r="N398" i="1"/>
  <c r="M398" i="1"/>
  <c r="L398" i="1"/>
  <c r="K398" i="1"/>
  <c r="I398" i="1"/>
  <c r="H398" i="1"/>
  <c r="G398" i="1"/>
  <c r="F398" i="1"/>
  <c r="E398" i="1"/>
  <c r="AB397" i="1"/>
  <c r="S397" i="1"/>
  <c r="R397" i="1"/>
  <c r="Q397" i="1"/>
  <c r="P397" i="1"/>
  <c r="O397" i="1"/>
  <c r="N397" i="1"/>
  <c r="M397" i="1"/>
  <c r="L397" i="1"/>
  <c r="K397" i="1"/>
  <c r="I397" i="1"/>
  <c r="H397" i="1"/>
  <c r="G397" i="1"/>
  <c r="F397" i="1"/>
  <c r="E397" i="1"/>
  <c r="AB396" i="1"/>
  <c r="S396" i="1"/>
  <c r="R396" i="1"/>
  <c r="Q396" i="1"/>
  <c r="P396" i="1"/>
  <c r="O396" i="1"/>
  <c r="N396" i="1"/>
  <c r="M396" i="1"/>
  <c r="L396" i="1"/>
  <c r="K396" i="1"/>
  <c r="I396" i="1"/>
  <c r="H396" i="1"/>
  <c r="G396" i="1"/>
  <c r="F396" i="1"/>
  <c r="E396" i="1"/>
  <c r="AB395" i="1"/>
  <c r="S395" i="1"/>
  <c r="R395" i="1"/>
  <c r="Q395" i="1"/>
  <c r="P395" i="1"/>
  <c r="O395" i="1"/>
  <c r="N395" i="1"/>
  <c r="M395" i="1"/>
  <c r="L395" i="1"/>
  <c r="K395" i="1"/>
  <c r="I395" i="1"/>
  <c r="H395" i="1"/>
  <c r="G395" i="1"/>
  <c r="F395" i="1"/>
  <c r="E395" i="1"/>
  <c r="AB394" i="1"/>
  <c r="S394" i="1"/>
  <c r="R394" i="1"/>
  <c r="Q394" i="1"/>
  <c r="P394" i="1"/>
  <c r="O394" i="1"/>
  <c r="N394" i="1"/>
  <c r="M394" i="1"/>
  <c r="L394" i="1"/>
  <c r="K394" i="1"/>
  <c r="I394" i="1"/>
  <c r="H394" i="1"/>
  <c r="G394" i="1"/>
  <c r="F394" i="1"/>
  <c r="E394" i="1"/>
  <c r="AB393" i="1"/>
  <c r="S393" i="1"/>
  <c r="R393" i="1"/>
  <c r="Q393" i="1"/>
  <c r="P393" i="1"/>
  <c r="O393" i="1"/>
  <c r="N393" i="1"/>
  <c r="M393" i="1"/>
  <c r="L393" i="1"/>
  <c r="K393" i="1"/>
  <c r="I393" i="1"/>
  <c r="H393" i="1"/>
  <c r="G393" i="1"/>
  <c r="F393" i="1"/>
  <c r="E393" i="1"/>
  <c r="AB392" i="1"/>
  <c r="S392" i="1"/>
  <c r="R392" i="1"/>
  <c r="Q392" i="1"/>
  <c r="P392" i="1"/>
  <c r="O392" i="1"/>
  <c r="N392" i="1"/>
  <c r="M392" i="1"/>
  <c r="L392" i="1"/>
  <c r="K392" i="1"/>
  <c r="I392" i="1"/>
  <c r="H392" i="1"/>
  <c r="G392" i="1"/>
  <c r="F392" i="1"/>
  <c r="E392" i="1"/>
  <c r="AB391" i="1"/>
  <c r="S391" i="1"/>
  <c r="R391" i="1"/>
  <c r="Q391" i="1"/>
  <c r="P391" i="1"/>
  <c r="O391" i="1"/>
  <c r="N391" i="1"/>
  <c r="M391" i="1"/>
  <c r="L391" i="1"/>
  <c r="K391" i="1"/>
  <c r="I391" i="1"/>
  <c r="H391" i="1"/>
  <c r="G391" i="1"/>
  <c r="F391" i="1"/>
  <c r="E391" i="1"/>
  <c r="AB390" i="1"/>
  <c r="S390" i="1"/>
  <c r="R390" i="1"/>
  <c r="Q390" i="1"/>
  <c r="P390" i="1"/>
  <c r="O390" i="1"/>
  <c r="N390" i="1"/>
  <c r="M390" i="1"/>
  <c r="L390" i="1"/>
  <c r="K390" i="1"/>
  <c r="I390" i="1"/>
  <c r="H390" i="1"/>
  <c r="G390" i="1"/>
  <c r="F390" i="1"/>
  <c r="E390" i="1"/>
  <c r="AB389" i="1"/>
  <c r="S389" i="1"/>
  <c r="R389" i="1"/>
  <c r="Q389" i="1"/>
  <c r="P389" i="1"/>
  <c r="O389" i="1"/>
  <c r="N389" i="1"/>
  <c r="M389" i="1"/>
  <c r="L389" i="1"/>
  <c r="K389" i="1"/>
  <c r="I389" i="1"/>
  <c r="H389" i="1"/>
  <c r="G389" i="1"/>
  <c r="F389" i="1"/>
  <c r="E389" i="1"/>
  <c r="AB388" i="1"/>
  <c r="S388" i="1"/>
  <c r="R388" i="1"/>
  <c r="Q388" i="1"/>
  <c r="P388" i="1"/>
  <c r="O388" i="1"/>
  <c r="N388" i="1"/>
  <c r="M388" i="1"/>
  <c r="L388" i="1"/>
  <c r="K388" i="1"/>
  <c r="I388" i="1"/>
  <c r="H388" i="1"/>
  <c r="G388" i="1"/>
  <c r="F388" i="1"/>
  <c r="E388" i="1"/>
  <c r="AB387" i="1"/>
  <c r="S387" i="1"/>
  <c r="R387" i="1"/>
  <c r="Q387" i="1"/>
  <c r="P387" i="1"/>
  <c r="O387" i="1"/>
  <c r="N387" i="1"/>
  <c r="M387" i="1"/>
  <c r="L387" i="1"/>
  <c r="K387" i="1"/>
  <c r="I387" i="1"/>
  <c r="H387" i="1"/>
  <c r="G387" i="1"/>
  <c r="F387" i="1"/>
  <c r="E387" i="1"/>
  <c r="AB386" i="1"/>
  <c r="S386" i="1"/>
  <c r="R386" i="1"/>
  <c r="Q386" i="1"/>
  <c r="P386" i="1"/>
  <c r="O386" i="1"/>
  <c r="N386" i="1"/>
  <c r="M386" i="1"/>
  <c r="L386" i="1"/>
  <c r="K386" i="1"/>
  <c r="I386" i="1"/>
  <c r="H386" i="1"/>
  <c r="G386" i="1"/>
  <c r="F386" i="1"/>
  <c r="E386" i="1"/>
  <c r="AB385" i="1"/>
  <c r="S385" i="1"/>
  <c r="R385" i="1"/>
  <c r="Q385" i="1"/>
  <c r="P385" i="1"/>
  <c r="O385" i="1"/>
  <c r="N385" i="1"/>
  <c r="M385" i="1"/>
  <c r="L385" i="1"/>
  <c r="K385" i="1"/>
  <c r="I385" i="1"/>
  <c r="H385" i="1"/>
  <c r="G385" i="1"/>
  <c r="F385" i="1"/>
  <c r="E385" i="1"/>
  <c r="AB384" i="1"/>
  <c r="S384" i="1"/>
  <c r="R384" i="1"/>
  <c r="Q384" i="1"/>
  <c r="P384" i="1"/>
  <c r="O384" i="1"/>
  <c r="N384" i="1"/>
  <c r="M384" i="1"/>
  <c r="L384" i="1"/>
  <c r="K384" i="1"/>
  <c r="I384" i="1"/>
  <c r="H384" i="1"/>
  <c r="G384" i="1"/>
  <c r="F384" i="1"/>
  <c r="E384" i="1"/>
  <c r="AB383" i="1"/>
  <c r="S383" i="1"/>
  <c r="R383" i="1"/>
  <c r="Q383" i="1"/>
  <c r="P383" i="1"/>
  <c r="O383" i="1"/>
  <c r="N383" i="1"/>
  <c r="M383" i="1"/>
  <c r="L383" i="1"/>
  <c r="K383" i="1"/>
  <c r="I383" i="1"/>
  <c r="H383" i="1"/>
  <c r="G383" i="1"/>
  <c r="F383" i="1"/>
  <c r="E383" i="1"/>
  <c r="AB382" i="1"/>
  <c r="S382" i="1"/>
  <c r="R382" i="1"/>
  <c r="Q382" i="1"/>
  <c r="P382" i="1"/>
  <c r="O382" i="1"/>
  <c r="N382" i="1"/>
  <c r="M382" i="1"/>
  <c r="L382" i="1"/>
  <c r="K382" i="1"/>
  <c r="I382" i="1"/>
  <c r="H382" i="1"/>
  <c r="G382" i="1"/>
  <c r="F382" i="1"/>
  <c r="E382" i="1"/>
  <c r="AB381" i="1"/>
  <c r="S381" i="1"/>
  <c r="R381" i="1"/>
  <c r="Q381" i="1"/>
  <c r="P381" i="1"/>
  <c r="O381" i="1"/>
  <c r="N381" i="1"/>
  <c r="M381" i="1"/>
  <c r="L381" i="1"/>
  <c r="K381" i="1"/>
  <c r="I381" i="1"/>
  <c r="H381" i="1"/>
  <c r="G381" i="1"/>
  <c r="F381" i="1"/>
  <c r="E381" i="1"/>
  <c r="AB380" i="1"/>
  <c r="S380" i="1"/>
  <c r="R380" i="1"/>
  <c r="Q380" i="1"/>
  <c r="P380" i="1"/>
  <c r="O380" i="1"/>
  <c r="N380" i="1"/>
  <c r="M380" i="1"/>
  <c r="L380" i="1"/>
  <c r="K380" i="1"/>
  <c r="I380" i="1"/>
  <c r="H380" i="1"/>
  <c r="G380" i="1"/>
  <c r="F380" i="1"/>
  <c r="E380" i="1"/>
  <c r="AB379" i="1"/>
  <c r="S379" i="1"/>
  <c r="R379" i="1"/>
  <c r="Q379" i="1"/>
  <c r="P379" i="1"/>
  <c r="O379" i="1"/>
  <c r="N379" i="1"/>
  <c r="M379" i="1"/>
  <c r="L379" i="1"/>
  <c r="K379" i="1"/>
  <c r="I379" i="1"/>
  <c r="H379" i="1"/>
  <c r="G379" i="1"/>
  <c r="F379" i="1"/>
  <c r="E379" i="1"/>
  <c r="AB378" i="1"/>
  <c r="S378" i="1"/>
  <c r="R378" i="1"/>
  <c r="Q378" i="1"/>
  <c r="P378" i="1"/>
  <c r="O378" i="1"/>
  <c r="N378" i="1"/>
  <c r="M378" i="1"/>
  <c r="L378" i="1"/>
  <c r="K378" i="1"/>
  <c r="I378" i="1"/>
  <c r="H378" i="1"/>
  <c r="G378" i="1"/>
  <c r="F378" i="1"/>
  <c r="E378" i="1"/>
  <c r="AB377" i="1"/>
  <c r="S377" i="1"/>
  <c r="R377" i="1"/>
  <c r="Q377" i="1"/>
  <c r="P377" i="1"/>
  <c r="O377" i="1"/>
  <c r="N377" i="1"/>
  <c r="M377" i="1"/>
  <c r="L377" i="1"/>
  <c r="K377" i="1"/>
  <c r="I377" i="1"/>
  <c r="H377" i="1"/>
  <c r="G377" i="1"/>
  <c r="F377" i="1"/>
  <c r="E377" i="1"/>
  <c r="AB376" i="1"/>
  <c r="S376" i="1"/>
  <c r="R376" i="1"/>
  <c r="Q376" i="1"/>
  <c r="P376" i="1"/>
  <c r="O376" i="1"/>
  <c r="N376" i="1"/>
  <c r="M376" i="1"/>
  <c r="L376" i="1"/>
  <c r="K376" i="1"/>
  <c r="I376" i="1"/>
  <c r="H376" i="1"/>
  <c r="G376" i="1"/>
  <c r="F376" i="1"/>
  <c r="E376" i="1"/>
  <c r="AB375" i="1"/>
  <c r="S375" i="1"/>
  <c r="R375" i="1"/>
  <c r="Q375" i="1"/>
  <c r="P375" i="1"/>
  <c r="O375" i="1"/>
  <c r="N375" i="1"/>
  <c r="M375" i="1"/>
  <c r="L375" i="1"/>
  <c r="K375" i="1"/>
  <c r="I375" i="1"/>
  <c r="H375" i="1"/>
  <c r="G375" i="1"/>
  <c r="F375" i="1"/>
  <c r="E375" i="1"/>
  <c r="V374" i="1"/>
  <c r="AB374" i="1" s="1"/>
  <c r="S374" i="1"/>
  <c r="R374" i="1"/>
  <c r="Q374" i="1"/>
  <c r="P374" i="1"/>
  <c r="O374" i="1"/>
  <c r="N374" i="1"/>
  <c r="M374" i="1"/>
  <c r="L374" i="1"/>
  <c r="K374" i="1"/>
  <c r="I374" i="1"/>
  <c r="H374" i="1"/>
  <c r="G374" i="1"/>
  <c r="F374" i="1"/>
  <c r="E374" i="1"/>
  <c r="AB373" i="1"/>
  <c r="S373" i="1"/>
  <c r="R373" i="1"/>
  <c r="Q373" i="1"/>
  <c r="P373" i="1"/>
  <c r="O373" i="1"/>
  <c r="N373" i="1"/>
  <c r="M373" i="1"/>
  <c r="L373" i="1"/>
  <c r="K373" i="1"/>
  <c r="I373" i="1"/>
  <c r="H373" i="1"/>
  <c r="G373" i="1"/>
  <c r="F373" i="1"/>
  <c r="E373" i="1"/>
  <c r="AB372" i="1"/>
  <c r="S372" i="1"/>
  <c r="R372" i="1"/>
  <c r="Q372" i="1"/>
  <c r="P372" i="1"/>
  <c r="O372" i="1"/>
  <c r="N372" i="1"/>
  <c r="M372" i="1"/>
  <c r="L372" i="1"/>
  <c r="K372" i="1"/>
  <c r="I372" i="1"/>
  <c r="H372" i="1"/>
  <c r="G372" i="1"/>
  <c r="F372" i="1"/>
  <c r="E372" i="1"/>
  <c r="AB371" i="1"/>
  <c r="S371" i="1"/>
  <c r="R371" i="1"/>
  <c r="Q371" i="1"/>
  <c r="P371" i="1"/>
  <c r="O371" i="1"/>
  <c r="N371" i="1"/>
  <c r="M371" i="1"/>
  <c r="L371" i="1"/>
  <c r="K371" i="1"/>
  <c r="I371" i="1"/>
  <c r="H371" i="1"/>
  <c r="G371" i="1"/>
  <c r="F371" i="1"/>
  <c r="E371" i="1"/>
  <c r="AB370" i="1"/>
  <c r="S370" i="1"/>
  <c r="R370" i="1"/>
  <c r="Q370" i="1"/>
  <c r="P370" i="1"/>
  <c r="O370" i="1"/>
  <c r="N370" i="1"/>
  <c r="M370" i="1"/>
  <c r="L370" i="1"/>
  <c r="K370" i="1"/>
  <c r="I370" i="1"/>
  <c r="H370" i="1"/>
  <c r="G370" i="1"/>
  <c r="F370" i="1"/>
  <c r="E370" i="1"/>
  <c r="AB369" i="1"/>
  <c r="S369" i="1"/>
  <c r="R369" i="1"/>
  <c r="Q369" i="1"/>
  <c r="P369" i="1"/>
  <c r="O369" i="1"/>
  <c r="N369" i="1"/>
  <c r="M369" i="1"/>
  <c r="L369" i="1"/>
  <c r="K369" i="1"/>
  <c r="I369" i="1"/>
  <c r="H369" i="1"/>
  <c r="G369" i="1"/>
  <c r="F369" i="1"/>
  <c r="E369" i="1"/>
  <c r="AB368" i="1"/>
  <c r="S368" i="1"/>
  <c r="R368" i="1"/>
  <c r="Q368" i="1"/>
  <c r="P368" i="1"/>
  <c r="O368" i="1"/>
  <c r="N368" i="1"/>
  <c r="M368" i="1"/>
  <c r="L368" i="1"/>
  <c r="K368" i="1"/>
  <c r="I368" i="1"/>
  <c r="H368" i="1"/>
  <c r="G368" i="1"/>
  <c r="F368" i="1"/>
  <c r="E368" i="1"/>
  <c r="AB367" i="1"/>
  <c r="S367" i="1"/>
  <c r="R367" i="1"/>
  <c r="Q367" i="1"/>
  <c r="P367" i="1"/>
  <c r="O367" i="1"/>
  <c r="N367" i="1"/>
  <c r="M367" i="1"/>
  <c r="L367" i="1"/>
  <c r="K367" i="1"/>
  <c r="I367" i="1"/>
  <c r="H367" i="1"/>
  <c r="G367" i="1"/>
  <c r="F367" i="1"/>
  <c r="E367" i="1"/>
  <c r="AB366" i="1"/>
  <c r="S366" i="1"/>
  <c r="R366" i="1"/>
  <c r="Q366" i="1"/>
  <c r="P366" i="1"/>
  <c r="O366" i="1"/>
  <c r="N366" i="1"/>
  <c r="M366" i="1"/>
  <c r="L366" i="1"/>
  <c r="K366" i="1"/>
  <c r="I366" i="1"/>
  <c r="H366" i="1"/>
  <c r="G366" i="1"/>
  <c r="F366" i="1"/>
  <c r="E366" i="1"/>
  <c r="AB365" i="1"/>
  <c r="S365" i="1"/>
  <c r="R365" i="1"/>
  <c r="Q365" i="1"/>
  <c r="P365" i="1"/>
  <c r="O365" i="1"/>
  <c r="N365" i="1"/>
  <c r="M365" i="1"/>
  <c r="L365" i="1"/>
  <c r="K365" i="1"/>
  <c r="I365" i="1"/>
  <c r="H365" i="1"/>
  <c r="G365" i="1"/>
  <c r="F365" i="1"/>
  <c r="E365" i="1"/>
  <c r="AB364" i="1"/>
  <c r="S364" i="1"/>
  <c r="R364" i="1"/>
  <c r="Q364" i="1"/>
  <c r="P364" i="1"/>
  <c r="O364" i="1"/>
  <c r="N364" i="1"/>
  <c r="M364" i="1"/>
  <c r="L364" i="1"/>
  <c r="K364" i="1"/>
  <c r="I364" i="1"/>
  <c r="H364" i="1"/>
  <c r="G364" i="1"/>
  <c r="F364" i="1"/>
  <c r="E364" i="1"/>
  <c r="AB363" i="1"/>
  <c r="S363" i="1"/>
  <c r="R363" i="1"/>
  <c r="Q363" i="1"/>
  <c r="P363" i="1"/>
  <c r="O363" i="1"/>
  <c r="N363" i="1"/>
  <c r="M363" i="1"/>
  <c r="L363" i="1"/>
  <c r="K363" i="1"/>
  <c r="I363" i="1"/>
  <c r="H363" i="1"/>
  <c r="G363" i="1"/>
  <c r="F363" i="1"/>
  <c r="E363" i="1"/>
  <c r="AB362" i="1"/>
  <c r="S362" i="1"/>
  <c r="R362" i="1"/>
  <c r="Q362" i="1"/>
  <c r="P362" i="1"/>
  <c r="O362" i="1"/>
  <c r="N362" i="1"/>
  <c r="M362" i="1"/>
  <c r="L362" i="1"/>
  <c r="K362" i="1"/>
  <c r="I362" i="1"/>
  <c r="H362" i="1"/>
  <c r="G362" i="1"/>
  <c r="F362" i="1"/>
  <c r="E362" i="1"/>
  <c r="AB361" i="1"/>
  <c r="S361" i="1"/>
  <c r="R361" i="1"/>
  <c r="Q361" i="1"/>
  <c r="P361" i="1"/>
  <c r="O361" i="1"/>
  <c r="N361" i="1"/>
  <c r="M361" i="1"/>
  <c r="L361" i="1"/>
  <c r="K361" i="1"/>
  <c r="I361" i="1"/>
  <c r="H361" i="1"/>
  <c r="G361" i="1"/>
  <c r="F361" i="1"/>
  <c r="E361" i="1"/>
  <c r="AB360" i="1"/>
  <c r="S360" i="1"/>
  <c r="R360" i="1"/>
  <c r="Q360" i="1"/>
  <c r="P360" i="1"/>
  <c r="O360" i="1"/>
  <c r="N360" i="1"/>
  <c r="M360" i="1"/>
  <c r="L360" i="1"/>
  <c r="K360" i="1"/>
  <c r="I360" i="1"/>
  <c r="H360" i="1"/>
  <c r="G360" i="1"/>
  <c r="F360" i="1"/>
  <c r="E360" i="1"/>
  <c r="AB359" i="1"/>
  <c r="S359" i="1"/>
  <c r="R359" i="1"/>
  <c r="Q359" i="1"/>
  <c r="P359" i="1"/>
  <c r="O359" i="1"/>
  <c r="N359" i="1"/>
  <c r="M359" i="1"/>
  <c r="L359" i="1"/>
  <c r="K359" i="1"/>
  <c r="I359" i="1"/>
  <c r="H359" i="1"/>
  <c r="G359" i="1"/>
  <c r="F359" i="1"/>
  <c r="E359" i="1"/>
  <c r="AB358" i="1"/>
  <c r="S358" i="1"/>
  <c r="R358" i="1"/>
  <c r="Q358" i="1"/>
  <c r="P358" i="1"/>
  <c r="O358" i="1"/>
  <c r="N358" i="1"/>
  <c r="M358" i="1"/>
  <c r="L358" i="1"/>
  <c r="K358" i="1"/>
  <c r="I358" i="1"/>
  <c r="H358" i="1"/>
  <c r="G358" i="1"/>
  <c r="F358" i="1"/>
  <c r="E358" i="1"/>
  <c r="AB357" i="1"/>
  <c r="S357" i="1"/>
  <c r="R357" i="1"/>
  <c r="Q357" i="1"/>
  <c r="P357" i="1"/>
  <c r="O357" i="1"/>
  <c r="N357" i="1"/>
  <c r="M357" i="1"/>
  <c r="L357" i="1"/>
  <c r="K357" i="1"/>
  <c r="I357" i="1"/>
  <c r="H357" i="1"/>
  <c r="G357" i="1"/>
  <c r="F357" i="1"/>
  <c r="E357" i="1"/>
  <c r="AB356" i="1"/>
  <c r="S356" i="1"/>
  <c r="R356" i="1"/>
  <c r="Q356" i="1"/>
  <c r="P356" i="1"/>
  <c r="O356" i="1"/>
  <c r="N356" i="1"/>
  <c r="M356" i="1"/>
  <c r="L356" i="1"/>
  <c r="K356" i="1"/>
  <c r="I356" i="1"/>
  <c r="H356" i="1"/>
  <c r="G356" i="1"/>
  <c r="F356" i="1"/>
  <c r="E356" i="1"/>
  <c r="AB355" i="1"/>
  <c r="S355" i="1"/>
  <c r="R355" i="1"/>
  <c r="Q355" i="1"/>
  <c r="P355" i="1"/>
  <c r="O355" i="1"/>
  <c r="N355" i="1"/>
  <c r="M355" i="1"/>
  <c r="L355" i="1"/>
  <c r="K355" i="1"/>
  <c r="I355" i="1"/>
  <c r="H355" i="1"/>
  <c r="G355" i="1"/>
  <c r="F355" i="1"/>
  <c r="E355" i="1"/>
  <c r="AB354" i="1"/>
  <c r="S354" i="1"/>
  <c r="R354" i="1"/>
  <c r="Q354" i="1"/>
  <c r="P354" i="1"/>
  <c r="O354" i="1"/>
  <c r="N354" i="1"/>
  <c r="M354" i="1"/>
  <c r="L354" i="1"/>
  <c r="K354" i="1"/>
  <c r="I354" i="1"/>
  <c r="H354" i="1"/>
  <c r="G354" i="1"/>
  <c r="F354" i="1"/>
  <c r="E354" i="1"/>
  <c r="AB353" i="1"/>
  <c r="S353" i="1"/>
  <c r="R353" i="1"/>
  <c r="Q353" i="1"/>
  <c r="P353" i="1"/>
  <c r="O353" i="1"/>
  <c r="N353" i="1"/>
  <c r="M353" i="1"/>
  <c r="L353" i="1"/>
  <c r="K353" i="1"/>
  <c r="I353" i="1"/>
  <c r="H353" i="1"/>
  <c r="G353" i="1"/>
  <c r="F353" i="1"/>
  <c r="E353" i="1"/>
  <c r="AB352" i="1"/>
  <c r="S352" i="1"/>
  <c r="R352" i="1"/>
  <c r="Q352" i="1"/>
  <c r="P352" i="1"/>
  <c r="O352" i="1"/>
  <c r="N352" i="1"/>
  <c r="M352" i="1"/>
  <c r="L352" i="1"/>
  <c r="K352" i="1"/>
  <c r="I352" i="1"/>
  <c r="H352" i="1"/>
  <c r="G352" i="1"/>
  <c r="F352" i="1"/>
  <c r="E352" i="1"/>
  <c r="AB351" i="1"/>
  <c r="S351" i="1"/>
  <c r="R351" i="1"/>
  <c r="Q351" i="1"/>
  <c r="P351" i="1"/>
  <c r="O351" i="1"/>
  <c r="N351" i="1"/>
  <c r="M351" i="1"/>
  <c r="L351" i="1"/>
  <c r="K351" i="1"/>
  <c r="I351" i="1"/>
  <c r="H351" i="1"/>
  <c r="G351" i="1"/>
  <c r="F351" i="1"/>
  <c r="E351" i="1"/>
  <c r="AB350" i="1"/>
  <c r="S350" i="1"/>
  <c r="R350" i="1"/>
  <c r="Q350" i="1"/>
  <c r="P350" i="1"/>
  <c r="O350" i="1"/>
  <c r="N350" i="1"/>
  <c r="M350" i="1"/>
  <c r="L350" i="1"/>
  <c r="K350" i="1"/>
  <c r="I350" i="1"/>
  <c r="H350" i="1"/>
  <c r="G350" i="1"/>
  <c r="F350" i="1"/>
  <c r="E350" i="1"/>
  <c r="AB349" i="1"/>
  <c r="S349" i="1"/>
  <c r="R349" i="1"/>
  <c r="Q349" i="1"/>
  <c r="P349" i="1"/>
  <c r="O349" i="1"/>
  <c r="N349" i="1"/>
  <c r="M349" i="1"/>
  <c r="L349" i="1"/>
  <c r="K349" i="1"/>
  <c r="I349" i="1"/>
  <c r="H349" i="1"/>
  <c r="G349" i="1"/>
  <c r="F349" i="1"/>
  <c r="E349" i="1"/>
  <c r="AB348" i="1"/>
  <c r="S348" i="1"/>
  <c r="R348" i="1"/>
  <c r="Q348" i="1"/>
  <c r="P348" i="1"/>
  <c r="O348" i="1"/>
  <c r="N348" i="1"/>
  <c r="M348" i="1"/>
  <c r="L348" i="1"/>
  <c r="K348" i="1"/>
  <c r="I348" i="1"/>
  <c r="H348" i="1"/>
  <c r="G348" i="1"/>
  <c r="F348" i="1"/>
  <c r="E348" i="1"/>
  <c r="AB347" i="1"/>
  <c r="S347" i="1"/>
  <c r="R347" i="1"/>
  <c r="Q347" i="1"/>
  <c r="P347" i="1"/>
  <c r="O347" i="1"/>
  <c r="N347" i="1"/>
  <c r="M347" i="1"/>
  <c r="L347" i="1"/>
  <c r="K347" i="1"/>
  <c r="I347" i="1"/>
  <c r="H347" i="1"/>
  <c r="G347" i="1"/>
  <c r="F347" i="1"/>
  <c r="E347" i="1"/>
  <c r="AB346" i="1"/>
  <c r="S346" i="1"/>
  <c r="R346" i="1"/>
  <c r="Q346" i="1"/>
  <c r="P346" i="1"/>
  <c r="O346" i="1"/>
  <c r="N346" i="1"/>
  <c r="M346" i="1"/>
  <c r="L346" i="1"/>
  <c r="K346" i="1"/>
  <c r="I346" i="1"/>
  <c r="H346" i="1"/>
  <c r="G346" i="1"/>
  <c r="F346" i="1"/>
  <c r="E346" i="1"/>
  <c r="AB345" i="1"/>
  <c r="S345" i="1"/>
  <c r="R345" i="1"/>
  <c r="Q345" i="1"/>
  <c r="P345" i="1"/>
  <c r="O345" i="1"/>
  <c r="N345" i="1"/>
  <c r="M345" i="1"/>
  <c r="L345" i="1"/>
  <c r="K345" i="1"/>
  <c r="I345" i="1"/>
  <c r="H345" i="1"/>
  <c r="G345" i="1"/>
  <c r="F345" i="1"/>
  <c r="E345" i="1"/>
  <c r="AB344" i="1"/>
  <c r="S344" i="1"/>
  <c r="R344" i="1"/>
  <c r="Q344" i="1"/>
  <c r="P344" i="1"/>
  <c r="O344" i="1"/>
  <c r="N344" i="1"/>
  <c r="M344" i="1"/>
  <c r="L344" i="1"/>
  <c r="K344" i="1"/>
  <c r="I344" i="1"/>
  <c r="H344" i="1"/>
  <c r="G344" i="1"/>
  <c r="F344" i="1"/>
  <c r="E344" i="1"/>
  <c r="AB343" i="1"/>
  <c r="S343" i="1"/>
  <c r="R343" i="1"/>
  <c r="Q343" i="1"/>
  <c r="P343" i="1"/>
  <c r="O343" i="1"/>
  <c r="N343" i="1"/>
  <c r="M343" i="1"/>
  <c r="L343" i="1"/>
  <c r="K343" i="1"/>
  <c r="I343" i="1"/>
  <c r="H343" i="1"/>
  <c r="G343" i="1"/>
  <c r="F343" i="1"/>
  <c r="E343" i="1"/>
  <c r="AB342" i="1"/>
  <c r="S342" i="1"/>
  <c r="R342" i="1"/>
  <c r="Q342" i="1"/>
  <c r="P342" i="1"/>
  <c r="O342" i="1"/>
  <c r="N342" i="1"/>
  <c r="M342" i="1"/>
  <c r="L342" i="1"/>
  <c r="K342" i="1"/>
  <c r="I342" i="1"/>
  <c r="H342" i="1"/>
  <c r="G342" i="1"/>
  <c r="F342" i="1"/>
  <c r="E342" i="1"/>
  <c r="AB341" i="1"/>
  <c r="S341" i="1"/>
  <c r="R341" i="1"/>
  <c r="Q341" i="1"/>
  <c r="P341" i="1"/>
  <c r="O341" i="1"/>
  <c r="N341" i="1"/>
  <c r="M341" i="1"/>
  <c r="L341" i="1"/>
  <c r="K341" i="1"/>
  <c r="I341" i="1"/>
  <c r="H341" i="1"/>
  <c r="G341" i="1"/>
  <c r="F341" i="1"/>
  <c r="E341" i="1"/>
  <c r="AB340" i="1"/>
  <c r="S340" i="1"/>
  <c r="R340" i="1"/>
  <c r="Q340" i="1"/>
  <c r="P340" i="1"/>
  <c r="O340" i="1"/>
  <c r="N340" i="1"/>
  <c r="M340" i="1"/>
  <c r="L340" i="1"/>
  <c r="K340" i="1"/>
  <c r="I340" i="1"/>
  <c r="H340" i="1"/>
  <c r="G340" i="1"/>
  <c r="F340" i="1"/>
  <c r="E340" i="1"/>
  <c r="AB339" i="1"/>
  <c r="S339" i="1"/>
  <c r="R339" i="1"/>
  <c r="Q339" i="1"/>
  <c r="P339" i="1"/>
  <c r="O339" i="1"/>
  <c r="N339" i="1"/>
  <c r="M339" i="1"/>
  <c r="L339" i="1"/>
  <c r="K339" i="1"/>
  <c r="I339" i="1"/>
  <c r="H339" i="1"/>
  <c r="G339" i="1"/>
  <c r="F339" i="1"/>
  <c r="E339" i="1"/>
  <c r="AB338" i="1"/>
  <c r="S338" i="1"/>
  <c r="R338" i="1"/>
  <c r="Q338" i="1"/>
  <c r="P338" i="1"/>
  <c r="O338" i="1"/>
  <c r="N338" i="1"/>
  <c r="M338" i="1"/>
  <c r="L338" i="1"/>
  <c r="K338" i="1"/>
  <c r="I338" i="1"/>
  <c r="H338" i="1"/>
  <c r="G338" i="1"/>
  <c r="F338" i="1"/>
  <c r="E338" i="1"/>
  <c r="AB337" i="1"/>
  <c r="S337" i="1"/>
  <c r="R337" i="1"/>
  <c r="Q337" i="1"/>
  <c r="P337" i="1"/>
  <c r="O337" i="1"/>
  <c r="N337" i="1"/>
  <c r="M337" i="1"/>
  <c r="L337" i="1"/>
  <c r="K337" i="1"/>
  <c r="I337" i="1"/>
  <c r="H337" i="1"/>
  <c r="G337" i="1"/>
  <c r="F337" i="1"/>
  <c r="E337" i="1"/>
  <c r="AB336" i="1"/>
  <c r="S336" i="1"/>
  <c r="R336" i="1"/>
  <c r="Q336" i="1"/>
  <c r="P336" i="1"/>
  <c r="O336" i="1"/>
  <c r="N336" i="1"/>
  <c r="M336" i="1"/>
  <c r="L336" i="1"/>
  <c r="K336" i="1"/>
  <c r="I336" i="1"/>
  <c r="H336" i="1"/>
  <c r="G336" i="1"/>
  <c r="F336" i="1"/>
  <c r="E336" i="1"/>
  <c r="AB335" i="1"/>
  <c r="S335" i="1"/>
  <c r="R335" i="1"/>
  <c r="Q335" i="1"/>
  <c r="P335" i="1"/>
  <c r="O335" i="1"/>
  <c r="N335" i="1"/>
  <c r="M335" i="1"/>
  <c r="L335" i="1"/>
  <c r="K335" i="1"/>
  <c r="I335" i="1"/>
  <c r="H335" i="1"/>
  <c r="G335" i="1"/>
  <c r="F335" i="1"/>
  <c r="E335" i="1"/>
  <c r="AB334" i="1"/>
  <c r="S334" i="1"/>
  <c r="R334" i="1"/>
  <c r="Q334" i="1"/>
  <c r="P334" i="1"/>
  <c r="O334" i="1"/>
  <c r="N334" i="1"/>
  <c r="M334" i="1"/>
  <c r="L334" i="1"/>
  <c r="K334" i="1"/>
  <c r="I334" i="1"/>
  <c r="H334" i="1"/>
  <c r="G334" i="1"/>
  <c r="F334" i="1"/>
  <c r="E334" i="1"/>
  <c r="AB333" i="1"/>
  <c r="S333" i="1"/>
  <c r="R333" i="1"/>
  <c r="Q333" i="1"/>
  <c r="P333" i="1"/>
  <c r="O333" i="1"/>
  <c r="N333" i="1"/>
  <c r="M333" i="1"/>
  <c r="L333" i="1"/>
  <c r="K333" i="1"/>
  <c r="I333" i="1"/>
  <c r="H333" i="1"/>
  <c r="G333" i="1"/>
  <c r="F333" i="1"/>
  <c r="E333" i="1"/>
  <c r="AB332" i="1"/>
  <c r="S332" i="1"/>
  <c r="R332" i="1"/>
  <c r="Q332" i="1"/>
  <c r="P332" i="1"/>
  <c r="O332" i="1"/>
  <c r="N332" i="1"/>
  <c r="M332" i="1"/>
  <c r="L332" i="1"/>
  <c r="K332" i="1"/>
  <c r="I332" i="1"/>
  <c r="H332" i="1"/>
  <c r="G332" i="1"/>
  <c r="F332" i="1"/>
  <c r="E332" i="1"/>
  <c r="AB331" i="1"/>
  <c r="S331" i="1"/>
  <c r="R331" i="1"/>
  <c r="Q331" i="1"/>
  <c r="P331" i="1"/>
  <c r="O331" i="1"/>
  <c r="N331" i="1"/>
  <c r="M331" i="1"/>
  <c r="L331" i="1"/>
  <c r="K331" i="1"/>
  <c r="I331" i="1"/>
  <c r="H331" i="1"/>
  <c r="G331" i="1"/>
  <c r="F331" i="1"/>
  <c r="E331" i="1"/>
  <c r="AB330" i="1"/>
  <c r="S330" i="1"/>
  <c r="R330" i="1"/>
  <c r="Q330" i="1"/>
  <c r="P330" i="1"/>
  <c r="O330" i="1"/>
  <c r="N330" i="1"/>
  <c r="M330" i="1"/>
  <c r="L330" i="1"/>
  <c r="K330" i="1"/>
  <c r="I330" i="1"/>
  <c r="H330" i="1"/>
  <c r="G330" i="1"/>
  <c r="F330" i="1"/>
  <c r="E330" i="1"/>
  <c r="AB329" i="1"/>
  <c r="S329" i="1"/>
  <c r="R329" i="1"/>
  <c r="Q329" i="1"/>
  <c r="P329" i="1"/>
  <c r="O329" i="1"/>
  <c r="N329" i="1"/>
  <c r="M329" i="1"/>
  <c r="L329" i="1"/>
  <c r="K329" i="1"/>
  <c r="I329" i="1"/>
  <c r="H329" i="1"/>
  <c r="G329" i="1"/>
  <c r="F329" i="1"/>
  <c r="E329" i="1"/>
  <c r="AB328" i="1"/>
  <c r="S328" i="1"/>
  <c r="R328" i="1"/>
  <c r="Q328" i="1"/>
  <c r="P328" i="1"/>
  <c r="O328" i="1"/>
  <c r="N328" i="1"/>
  <c r="M328" i="1"/>
  <c r="L328" i="1"/>
  <c r="K328" i="1"/>
  <c r="I328" i="1"/>
  <c r="H328" i="1"/>
  <c r="G328" i="1"/>
  <c r="F328" i="1"/>
  <c r="E328" i="1"/>
  <c r="AB327" i="1"/>
  <c r="S327" i="1"/>
  <c r="R327" i="1"/>
  <c r="Q327" i="1"/>
  <c r="P327" i="1"/>
  <c r="O327" i="1"/>
  <c r="N327" i="1"/>
  <c r="M327" i="1"/>
  <c r="L327" i="1"/>
  <c r="K327" i="1"/>
  <c r="I327" i="1"/>
  <c r="H327" i="1"/>
  <c r="G327" i="1"/>
  <c r="F327" i="1"/>
  <c r="E327" i="1"/>
  <c r="AB326" i="1"/>
  <c r="S326" i="1"/>
  <c r="R326" i="1"/>
  <c r="Q326" i="1"/>
  <c r="P326" i="1"/>
  <c r="O326" i="1"/>
  <c r="N326" i="1"/>
  <c r="M326" i="1"/>
  <c r="L326" i="1"/>
  <c r="K326" i="1"/>
  <c r="I326" i="1"/>
  <c r="H326" i="1"/>
  <c r="G326" i="1"/>
  <c r="F326" i="1"/>
  <c r="E326" i="1"/>
  <c r="AB325" i="1"/>
  <c r="S325" i="1"/>
  <c r="R325" i="1"/>
  <c r="Q325" i="1"/>
  <c r="P325" i="1"/>
  <c r="O325" i="1"/>
  <c r="N325" i="1"/>
  <c r="M325" i="1"/>
  <c r="L325" i="1"/>
  <c r="K325" i="1"/>
  <c r="I325" i="1"/>
  <c r="H325" i="1"/>
  <c r="G325" i="1"/>
  <c r="F325" i="1"/>
  <c r="E325" i="1"/>
  <c r="AB324" i="1"/>
  <c r="S324" i="1"/>
  <c r="R324" i="1"/>
  <c r="Q324" i="1"/>
  <c r="P324" i="1"/>
  <c r="O324" i="1"/>
  <c r="N324" i="1"/>
  <c r="M324" i="1"/>
  <c r="L324" i="1"/>
  <c r="K324" i="1"/>
  <c r="I324" i="1"/>
  <c r="H324" i="1"/>
  <c r="G324" i="1"/>
  <c r="F324" i="1"/>
  <c r="E324" i="1"/>
  <c r="AB323" i="1"/>
  <c r="S323" i="1"/>
  <c r="R323" i="1"/>
  <c r="Q323" i="1"/>
  <c r="P323" i="1"/>
  <c r="O323" i="1"/>
  <c r="N323" i="1"/>
  <c r="M323" i="1"/>
  <c r="L323" i="1"/>
  <c r="K323" i="1"/>
  <c r="I323" i="1"/>
  <c r="H323" i="1"/>
  <c r="G323" i="1"/>
  <c r="F323" i="1"/>
  <c r="E323" i="1"/>
  <c r="AB322" i="1"/>
  <c r="S322" i="1"/>
  <c r="R322" i="1"/>
  <c r="Q322" i="1"/>
  <c r="P322" i="1"/>
  <c r="O322" i="1"/>
  <c r="N322" i="1"/>
  <c r="M322" i="1"/>
  <c r="L322" i="1"/>
  <c r="K322" i="1"/>
  <c r="I322" i="1"/>
  <c r="H322" i="1"/>
  <c r="G322" i="1"/>
  <c r="F322" i="1"/>
  <c r="E322" i="1"/>
  <c r="AB321" i="1"/>
  <c r="S321" i="1"/>
  <c r="R321" i="1"/>
  <c r="Q321" i="1"/>
  <c r="P321" i="1"/>
  <c r="O321" i="1"/>
  <c r="N321" i="1"/>
  <c r="M321" i="1"/>
  <c r="L321" i="1"/>
  <c r="K321" i="1"/>
  <c r="I321" i="1"/>
  <c r="H321" i="1"/>
  <c r="G321" i="1"/>
  <c r="F321" i="1"/>
  <c r="E321" i="1"/>
  <c r="AB320" i="1"/>
  <c r="S320" i="1"/>
  <c r="R320" i="1"/>
  <c r="Q320" i="1"/>
  <c r="P320" i="1"/>
  <c r="O320" i="1"/>
  <c r="N320" i="1"/>
  <c r="M320" i="1"/>
  <c r="L320" i="1"/>
  <c r="K320" i="1"/>
  <c r="I320" i="1"/>
  <c r="H320" i="1"/>
  <c r="G320" i="1"/>
  <c r="F320" i="1"/>
  <c r="E320" i="1"/>
  <c r="AB319" i="1"/>
  <c r="S319" i="1"/>
  <c r="R319" i="1"/>
  <c r="Q319" i="1"/>
  <c r="P319" i="1"/>
  <c r="O319" i="1"/>
  <c r="N319" i="1"/>
  <c r="M319" i="1"/>
  <c r="L319" i="1"/>
  <c r="K319" i="1"/>
  <c r="I319" i="1"/>
  <c r="H319" i="1"/>
  <c r="G319" i="1"/>
  <c r="F319" i="1"/>
  <c r="E319" i="1"/>
  <c r="AB318" i="1"/>
  <c r="S318" i="1"/>
  <c r="R318" i="1"/>
  <c r="Q318" i="1"/>
  <c r="P318" i="1"/>
  <c r="O318" i="1"/>
  <c r="N318" i="1"/>
  <c r="M318" i="1"/>
  <c r="L318" i="1"/>
  <c r="K318" i="1"/>
  <c r="I318" i="1"/>
  <c r="H318" i="1"/>
  <c r="G318" i="1"/>
  <c r="F318" i="1"/>
  <c r="E318" i="1"/>
  <c r="AB317" i="1"/>
  <c r="S317" i="1"/>
  <c r="R317" i="1"/>
  <c r="Q317" i="1"/>
  <c r="P317" i="1"/>
  <c r="O317" i="1"/>
  <c r="N317" i="1"/>
  <c r="M317" i="1"/>
  <c r="L317" i="1"/>
  <c r="K317" i="1"/>
  <c r="I317" i="1"/>
  <c r="H317" i="1"/>
  <c r="G317" i="1"/>
  <c r="F317" i="1"/>
  <c r="E317" i="1"/>
  <c r="AB316" i="1"/>
  <c r="S316" i="1"/>
  <c r="R316" i="1"/>
  <c r="Q316" i="1"/>
  <c r="P316" i="1"/>
  <c r="O316" i="1"/>
  <c r="N316" i="1"/>
  <c r="M316" i="1"/>
  <c r="L316" i="1"/>
  <c r="K316" i="1"/>
  <c r="I316" i="1"/>
  <c r="H316" i="1"/>
  <c r="G316" i="1"/>
  <c r="F316" i="1"/>
  <c r="E316" i="1"/>
  <c r="AB315" i="1"/>
  <c r="S315" i="1"/>
  <c r="R315" i="1"/>
  <c r="Q315" i="1"/>
  <c r="P315" i="1"/>
  <c r="O315" i="1"/>
  <c r="N315" i="1"/>
  <c r="M315" i="1"/>
  <c r="L315" i="1"/>
  <c r="K315" i="1"/>
  <c r="I315" i="1"/>
  <c r="H315" i="1"/>
  <c r="G315" i="1"/>
  <c r="F315" i="1"/>
  <c r="E315" i="1"/>
  <c r="AB314" i="1"/>
  <c r="S314" i="1"/>
  <c r="R314" i="1"/>
  <c r="Q314" i="1"/>
  <c r="P314" i="1"/>
  <c r="O314" i="1"/>
  <c r="N314" i="1"/>
  <c r="M314" i="1"/>
  <c r="L314" i="1"/>
  <c r="K314" i="1"/>
  <c r="I314" i="1"/>
  <c r="H314" i="1"/>
  <c r="G314" i="1"/>
  <c r="F314" i="1"/>
  <c r="E314" i="1"/>
  <c r="AB313" i="1"/>
  <c r="S313" i="1"/>
  <c r="R313" i="1"/>
  <c r="Q313" i="1"/>
  <c r="P313" i="1"/>
  <c r="O313" i="1"/>
  <c r="N313" i="1"/>
  <c r="M313" i="1"/>
  <c r="L313" i="1"/>
  <c r="K313" i="1"/>
  <c r="I313" i="1"/>
  <c r="H313" i="1"/>
  <c r="G313" i="1"/>
  <c r="F313" i="1"/>
  <c r="E313" i="1"/>
  <c r="AB312" i="1"/>
  <c r="S312" i="1"/>
  <c r="R312" i="1"/>
  <c r="Q312" i="1"/>
  <c r="P312" i="1"/>
  <c r="O312" i="1"/>
  <c r="N312" i="1"/>
  <c r="M312" i="1"/>
  <c r="L312" i="1"/>
  <c r="K312" i="1"/>
  <c r="I312" i="1"/>
  <c r="H312" i="1"/>
  <c r="G312" i="1"/>
  <c r="F312" i="1"/>
  <c r="E312" i="1"/>
  <c r="AB311" i="1"/>
  <c r="S311" i="1"/>
  <c r="R311" i="1"/>
  <c r="Q311" i="1"/>
  <c r="P311" i="1"/>
  <c r="O311" i="1"/>
  <c r="N311" i="1"/>
  <c r="M311" i="1"/>
  <c r="L311" i="1"/>
  <c r="K311" i="1"/>
  <c r="I311" i="1"/>
  <c r="H311" i="1"/>
  <c r="G311" i="1"/>
  <c r="F311" i="1"/>
  <c r="E311" i="1"/>
  <c r="AB310" i="1"/>
  <c r="S310" i="1"/>
  <c r="R310" i="1"/>
  <c r="Q310" i="1"/>
  <c r="P310" i="1"/>
  <c r="O310" i="1"/>
  <c r="N310" i="1"/>
  <c r="M310" i="1"/>
  <c r="L310" i="1"/>
  <c r="K310" i="1"/>
  <c r="I310" i="1"/>
  <c r="H310" i="1"/>
  <c r="G310" i="1"/>
  <c r="F310" i="1"/>
  <c r="E310" i="1"/>
  <c r="AB309" i="1"/>
  <c r="S309" i="1"/>
  <c r="R309" i="1"/>
  <c r="Q309" i="1"/>
  <c r="P309" i="1"/>
  <c r="O309" i="1"/>
  <c r="N309" i="1"/>
  <c r="M309" i="1"/>
  <c r="L309" i="1"/>
  <c r="K309" i="1"/>
  <c r="I309" i="1"/>
  <c r="H309" i="1"/>
  <c r="G309" i="1"/>
  <c r="F309" i="1"/>
  <c r="E309" i="1"/>
  <c r="AB308" i="1"/>
  <c r="S308" i="1"/>
  <c r="R308" i="1"/>
  <c r="Q308" i="1"/>
  <c r="P308" i="1"/>
  <c r="O308" i="1"/>
  <c r="N308" i="1"/>
  <c r="M308" i="1"/>
  <c r="L308" i="1"/>
  <c r="K308" i="1"/>
  <c r="I308" i="1"/>
  <c r="H308" i="1"/>
  <c r="G308" i="1"/>
  <c r="F308" i="1"/>
  <c r="E308" i="1"/>
  <c r="AB307" i="1"/>
  <c r="S307" i="1"/>
  <c r="R307" i="1"/>
  <c r="Q307" i="1"/>
  <c r="P307" i="1"/>
  <c r="O307" i="1"/>
  <c r="N307" i="1"/>
  <c r="M307" i="1"/>
  <c r="L307" i="1"/>
  <c r="K307" i="1"/>
  <c r="I307" i="1"/>
  <c r="H307" i="1"/>
  <c r="G307" i="1"/>
  <c r="F307" i="1"/>
  <c r="E307" i="1"/>
  <c r="AB306" i="1"/>
  <c r="S306" i="1"/>
  <c r="R306" i="1"/>
  <c r="Q306" i="1"/>
  <c r="P306" i="1"/>
  <c r="O306" i="1"/>
  <c r="N306" i="1"/>
  <c r="M306" i="1"/>
  <c r="L306" i="1"/>
  <c r="K306" i="1"/>
  <c r="I306" i="1"/>
  <c r="H306" i="1"/>
  <c r="G306" i="1"/>
  <c r="F306" i="1"/>
  <c r="E306" i="1"/>
  <c r="AB305" i="1"/>
  <c r="S305" i="1"/>
  <c r="R305" i="1"/>
  <c r="Q305" i="1"/>
  <c r="P305" i="1"/>
  <c r="O305" i="1"/>
  <c r="N305" i="1"/>
  <c r="M305" i="1"/>
  <c r="L305" i="1"/>
  <c r="K305" i="1"/>
  <c r="I305" i="1"/>
  <c r="H305" i="1"/>
  <c r="G305" i="1"/>
  <c r="F305" i="1"/>
  <c r="E305" i="1"/>
  <c r="AB304" i="1"/>
  <c r="S304" i="1"/>
  <c r="R304" i="1"/>
  <c r="Q304" i="1"/>
  <c r="P304" i="1"/>
  <c r="O304" i="1"/>
  <c r="N304" i="1"/>
  <c r="M304" i="1"/>
  <c r="L304" i="1"/>
  <c r="K304" i="1"/>
  <c r="I304" i="1"/>
  <c r="H304" i="1"/>
  <c r="G304" i="1"/>
  <c r="F304" i="1"/>
  <c r="E304" i="1"/>
  <c r="AB303" i="1"/>
  <c r="S303" i="1"/>
  <c r="R303" i="1"/>
  <c r="Q303" i="1"/>
  <c r="P303" i="1"/>
  <c r="O303" i="1"/>
  <c r="N303" i="1"/>
  <c r="M303" i="1"/>
  <c r="L303" i="1"/>
  <c r="K303" i="1"/>
  <c r="I303" i="1"/>
  <c r="H303" i="1"/>
  <c r="G303" i="1"/>
  <c r="F303" i="1"/>
  <c r="E303" i="1"/>
  <c r="AB302" i="1"/>
  <c r="S302" i="1"/>
  <c r="R302" i="1"/>
  <c r="Q302" i="1"/>
  <c r="P302" i="1"/>
  <c r="O302" i="1"/>
  <c r="N302" i="1"/>
  <c r="M302" i="1"/>
  <c r="L302" i="1"/>
  <c r="K302" i="1"/>
  <c r="I302" i="1"/>
  <c r="H302" i="1"/>
  <c r="G302" i="1"/>
  <c r="F302" i="1"/>
  <c r="E302" i="1"/>
  <c r="AB301" i="1"/>
  <c r="S301" i="1"/>
  <c r="R301" i="1"/>
  <c r="Q301" i="1"/>
  <c r="P301" i="1"/>
  <c r="O301" i="1"/>
  <c r="N301" i="1"/>
  <c r="M301" i="1"/>
  <c r="L301" i="1"/>
  <c r="K301" i="1"/>
  <c r="I301" i="1"/>
  <c r="H301" i="1"/>
  <c r="G301" i="1"/>
  <c r="F301" i="1"/>
  <c r="E301" i="1"/>
  <c r="AB300" i="1"/>
  <c r="S300" i="1"/>
  <c r="R300" i="1"/>
  <c r="Q300" i="1"/>
  <c r="P300" i="1"/>
  <c r="O300" i="1"/>
  <c r="N300" i="1"/>
  <c r="M300" i="1"/>
  <c r="L300" i="1"/>
  <c r="K300" i="1"/>
  <c r="I300" i="1"/>
  <c r="H300" i="1"/>
  <c r="G300" i="1"/>
  <c r="F300" i="1"/>
  <c r="E300" i="1"/>
  <c r="AB299" i="1"/>
  <c r="S299" i="1"/>
  <c r="R299" i="1"/>
  <c r="Q299" i="1"/>
  <c r="P299" i="1"/>
  <c r="O299" i="1"/>
  <c r="N299" i="1"/>
  <c r="M299" i="1"/>
  <c r="L299" i="1"/>
  <c r="K299" i="1"/>
  <c r="I299" i="1"/>
  <c r="H299" i="1"/>
  <c r="G299" i="1"/>
  <c r="F299" i="1"/>
  <c r="E299" i="1"/>
  <c r="AB298" i="1"/>
  <c r="S298" i="1"/>
  <c r="R298" i="1"/>
  <c r="Q298" i="1"/>
  <c r="P298" i="1"/>
  <c r="O298" i="1"/>
  <c r="N298" i="1"/>
  <c r="M298" i="1"/>
  <c r="L298" i="1"/>
  <c r="K298" i="1"/>
  <c r="I298" i="1"/>
  <c r="H298" i="1"/>
  <c r="G298" i="1"/>
  <c r="F298" i="1"/>
  <c r="E298" i="1"/>
  <c r="AB297" i="1"/>
  <c r="S297" i="1"/>
  <c r="R297" i="1"/>
  <c r="Q297" i="1"/>
  <c r="P297" i="1"/>
  <c r="O297" i="1"/>
  <c r="N297" i="1"/>
  <c r="M297" i="1"/>
  <c r="L297" i="1"/>
  <c r="K297" i="1"/>
  <c r="I297" i="1"/>
  <c r="H297" i="1"/>
  <c r="G297" i="1"/>
  <c r="F297" i="1"/>
  <c r="E297" i="1"/>
  <c r="AB296" i="1"/>
  <c r="S296" i="1"/>
  <c r="R296" i="1"/>
  <c r="Q296" i="1"/>
  <c r="P296" i="1"/>
  <c r="O296" i="1"/>
  <c r="N296" i="1"/>
  <c r="M296" i="1"/>
  <c r="L296" i="1"/>
  <c r="K296" i="1"/>
  <c r="I296" i="1"/>
  <c r="H296" i="1"/>
  <c r="G296" i="1"/>
  <c r="F296" i="1"/>
  <c r="E296" i="1"/>
  <c r="AB295" i="1"/>
  <c r="S295" i="1"/>
  <c r="R295" i="1"/>
  <c r="Q295" i="1"/>
  <c r="P295" i="1"/>
  <c r="O295" i="1"/>
  <c r="N295" i="1"/>
  <c r="M295" i="1"/>
  <c r="L295" i="1"/>
  <c r="K295" i="1"/>
  <c r="I295" i="1"/>
  <c r="H295" i="1"/>
  <c r="G295" i="1"/>
  <c r="F295" i="1"/>
  <c r="E295" i="1"/>
  <c r="AB294" i="1"/>
  <c r="S294" i="1"/>
  <c r="R294" i="1"/>
  <c r="Q294" i="1"/>
  <c r="P294" i="1"/>
  <c r="O294" i="1"/>
  <c r="N294" i="1"/>
  <c r="M294" i="1"/>
  <c r="L294" i="1"/>
  <c r="K294" i="1"/>
  <c r="I294" i="1"/>
  <c r="H294" i="1"/>
  <c r="G294" i="1"/>
  <c r="F294" i="1"/>
  <c r="E294" i="1"/>
  <c r="AB293" i="1"/>
  <c r="S293" i="1"/>
  <c r="R293" i="1"/>
  <c r="Q293" i="1"/>
  <c r="P293" i="1"/>
  <c r="O293" i="1"/>
  <c r="N293" i="1"/>
  <c r="M293" i="1"/>
  <c r="L293" i="1"/>
  <c r="K293" i="1"/>
  <c r="I293" i="1"/>
  <c r="H293" i="1"/>
  <c r="G293" i="1"/>
  <c r="F293" i="1"/>
  <c r="E293" i="1"/>
  <c r="AB292" i="1"/>
  <c r="S292" i="1"/>
  <c r="R292" i="1"/>
  <c r="Q292" i="1"/>
  <c r="P292" i="1"/>
  <c r="O292" i="1"/>
  <c r="N292" i="1"/>
  <c r="M292" i="1"/>
  <c r="L292" i="1"/>
  <c r="K292" i="1"/>
  <c r="I292" i="1"/>
  <c r="H292" i="1"/>
  <c r="G292" i="1"/>
  <c r="F292" i="1"/>
  <c r="E292" i="1"/>
  <c r="AB291" i="1"/>
  <c r="S291" i="1"/>
  <c r="R291" i="1"/>
  <c r="Q291" i="1"/>
  <c r="P291" i="1"/>
  <c r="O291" i="1"/>
  <c r="N291" i="1"/>
  <c r="M291" i="1"/>
  <c r="L291" i="1"/>
  <c r="K291" i="1"/>
  <c r="I291" i="1"/>
  <c r="H291" i="1"/>
  <c r="G291" i="1"/>
  <c r="F291" i="1"/>
  <c r="E291" i="1"/>
  <c r="AB290" i="1"/>
  <c r="S290" i="1"/>
  <c r="R290" i="1"/>
  <c r="Q290" i="1"/>
  <c r="P290" i="1"/>
  <c r="O290" i="1"/>
  <c r="N290" i="1"/>
  <c r="M290" i="1"/>
  <c r="L290" i="1"/>
  <c r="K290" i="1"/>
  <c r="I290" i="1"/>
  <c r="H290" i="1"/>
  <c r="G290" i="1"/>
  <c r="F290" i="1"/>
  <c r="E290" i="1"/>
  <c r="AB289" i="1"/>
  <c r="S289" i="1"/>
  <c r="R289" i="1"/>
  <c r="Q289" i="1"/>
  <c r="P289" i="1"/>
  <c r="O289" i="1"/>
  <c r="N289" i="1"/>
  <c r="M289" i="1"/>
  <c r="L289" i="1"/>
  <c r="K289" i="1"/>
  <c r="I289" i="1"/>
  <c r="H289" i="1"/>
  <c r="G289" i="1"/>
  <c r="F289" i="1"/>
  <c r="E289" i="1"/>
  <c r="AB288" i="1"/>
  <c r="S288" i="1"/>
  <c r="R288" i="1"/>
  <c r="Q288" i="1"/>
  <c r="P288" i="1"/>
  <c r="O288" i="1"/>
  <c r="N288" i="1"/>
  <c r="M288" i="1"/>
  <c r="L288" i="1"/>
  <c r="K288" i="1"/>
  <c r="I288" i="1"/>
  <c r="H288" i="1"/>
  <c r="G288" i="1"/>
  <c r="F288" i="1"/>
  <c r="E288" i="1"/>
  <c r="AB287" i="1"/>
  <c r="S287" i="1"/>
  <c r="R287" i="1"/>
  <c r="Q287" i="1"/>
  <c r="P287" i="1"/>
  <c r="O287" i="1"/>
  <c r="N287" i="1"/>
  <c r="M287" i="1"/>
  <c r="L287" i="1"/>
  <c r="K287" i="1"/>
  <c r="I287" i="1"/>
  <c r="H287" i="1"/>
  <c r="G287" i="1"/>
  <c r="F287" i="1"/>
  <c r="E287" i="1"/>
  <c r="AB286" i="1"/>
  <c r="S286" i="1"/>
  <c r="R286" i="1"/>
  <c r="Q286" i="1"/>
  <c r="P286" i="1"/>
  <c r="O286" i="1"/>
  <c r="N286" i="1"/>
  <c r="M286" i="1"/>
  <c r="L286" i="1"/>
  <c r="K286" i="1"/>
  <c r="I286" i="1"/>
  <c r="H286" i="1"/>
  <c r="G286" i="1"/>
  <c r="F286" i="1"/>
  <c r="E286" i="1"/>
  <c r="AB285" i="1"/>
  <c r="S285" i="1"/>
  <c r="R285" i="1"/>
  <c r="Q285" i="1"/>
  <c r="P285" i="1"/>
  <c r="O285" i="1"/>
  <c r="N285" i="1"/>
  <c r="M285" i="1"/>
  <c r="L285" i="1"/>
  <c r="K285" i="1"/>
  <c r="I285" i="1"/>
  <c r="H285" i="1"/>
  <c r="G285" i="1"/>
  <c r="F285" i="1"/>
  <c r="E285" i="1"/>
  <c r="AB284" i="1"/>
  <c r="S284" i="1"/>
  <c r="R284" i="1"/>
  <c r="Q284" i="1"/>
  <c r="P284" i="1"/>
  <c r="O284" i="1"/>
  <c r="N284" i="1"/>
  <c r="M284" i="1"/>
  <c r="L284" i="1"/>
  <c r="K284" i="1"/>
  <c r="I284" i="1"/>
  <c r="H284" i="1"/>
  <c r="G284" i="1"/>
  <c r="F284" i="1"/>
  <c r="E284" i="1"/>
  <c r="AB283" i="1"/>
  <c r="S283" i="1"/>
  <c r="R283" i="1"/>
  <c r="Q283" i="1"/>
  <c r="P283" i="1"/>
  <c r="O283" i="1"/>
  <c r="N283" i="1"/>
  <c r="M283" i="1"/>
  <c r="L283" i="1"/>
  <c r="K283" i="1"/>
  <c r="I283" i="1"/>
  <c r="H283" i="1"/>
  <c r="G283" i="1"/>
  <c r="F283" i="1"/>
  <c r="E283" i="1"/>
  <c r="AB282" i="1"/>
  <c r="S282" i="1"/>
  <c r="R282" i="1"/>
  <c r="Q282" i="1"/>
  <c r="P282" i="1"/>
  <c r="O282" i="1"/>
  <c r="N282" i="1"/>
  <c r="M282" i="1"/>
  <c r="L282" i="1"/>
  <c r="K282" i="1"/>
  <c r="I282" i="1"/>
  <c r="H282" i="1"/>
  <c r="G282" i="1"/>
  <c r="F282" i="1"/>
  <c r="E282" i="1"/>
  <c r="AB281" i="1"/>
  <c r="S281" i="1"/>
  <c r="R281" i="1"/>
  <c r="Q281" i="1"/>
  <c r="P281" i="1"/>
  <c r="O281" i="1"/>
  <c r="N281" i="1"/>
  <c r="M281" i="1"/>
  <c r="L281" i="1"/>
  <c r="K281" i="1"/>
  <c r="I281" i="1"/>
  <c r="H281" i="1"/>
  <c r="G281" i="1"/>
  <c r="F281" i="1"/>
  <c r="E281" i="1"/>
  <c r="AB280" i="1"/>
  <c r="S280" i="1"/>
  <c r="R280" i="1"/>
  <c r="Q280" i="1"/>
  <c r="P280" i="1"/>
  <c r="O280" i="1"/>
  <c r="N280" i="1"/>
  <c r="M280" i="1"/>
  <c r="L280" i="1"/>
  <c r="K280" i="1"/>
  <c r="I280" i="1"/>
  <c r="H280" i="1"/>
  <c r="G280" i="1"/>
  <c r="F280" i="1"/>
  <c r="E280" i="1"/>
  <c r="AB279" i="1"/>
  <c r="S279" i="1"/>
  <c r="R279" i="1"/>
  <c r="Q279" i="1"/>
  <c r="P279" i="1"/>
  <c r="O279" i="1"/>
  <c r="N279" i="1"/>
  <c r="M279" i="1"/>
  <c r="L279" i="1"/>
  <c r="K279" i="1"/>
  <c r="I279" i="1"/>
  <c r="H279" i="1"/>
  <c r="G279" i="1"/>
  <c r="F279" i="1"/>
  <c r="E279" i="1"/>
  <c r="V278" i="1"/>
  <c r="AB278" i="1" s="1"/>
  <c r="S278" i="1"/>
  <c r="R278" i="1"/>
  <c r="Q278" i="1"/>
  <c r="P278" i="1"/>
  <c r="O278" i="1"/>
  <c r="N278" i="1"/>
  <c r="M278" i="1"/>
  <c r="L278" i="1"/>
  <c r="K278" i="1"/>
  <c r="I278" i="1"/>
  <c r="H278" i="1"/>
  <c r="G278" i="1"/>
  <c r="F278" i="1"/>
  <c r="E278" i="1"/>
  <c r="AB277" i="1"/>
  <c r="S277" i="1"/>
  <c r="R277" i="1"/>
  <c r="Q277" i="1"/>
  <c r="P277" i="1"/>
  <c r="O277" i="1"/>
  <c r="N277" i="1"/>
  <c r="M277" i="1"/>
  <c r="L277" i="1"/>
  <c r="K277" i="1"/>
  <c r="I277" i="1"/>
  <c r="H277" i="1"/>
  <c r="G277" i="1"/>
  <c r="F277" i="1"/>
  <c r="E277" i="1"/>
  <c r="AB276" i="1"/>
  <c r="S276" i="1"/>
  <c r="R276" i="1"/>
  <c r="Q276" i="1"/>
  <c r="P276" i="1"/>
  <c r="O276" i="1"/>
  <c r="N276" i="1"/>
  <c r="M276" i="1"/>
  <c r="L276" i="1"/>
  <c r="K276" i="1"/>
  <c r="I276" i="1"/>
  <c r="H276" i="1"/>
  <c r="G276" i="1"/>
  <c r="F276" i="1"/>
  <c r="E276" i="1"/>
  <c r="AB275" i="1"/>
  <c r="S275" i="1"/>
  <c r="R275" i="1"/>
  <c r="Q275" i="1"/>
  <c r="P275" i="1"/>
  <c r="O275" i="1"/>
  <c r="N275" i="1"/>
  <c r="M275" i="1"/>
  <c r="L275" i="1"/>
  <c r="K275" i="1"/>
  <c r="I275" i="1"/>
  <c r="H275" i="1"/>
  <c r="G275" i="1"/>
  <c r="F275" i="1"/>
  <c r="E275" i="1"/>
  <c r="AB274" i="1"/>
  <c r="S274" i="1"/>
  <c r="R274" i="1"/>
  <c r="Q274" i="1"/>
  <c r="P274" i="1"/>
  <c r="O274" i="1"/>
  <c r="N274" i="1"/>
  <c r="M274" i="1"/>
  <c r="L274" i="1"/>
  <c r="K274" i="1"/>
  <c r="I274" i="1"/>
  <c r="H274" i="1"/>
  <c r="G274" i="1"/>
  <c r="F274" i="1"/>
  <c r="E274" i="1"/>
  <c r="AB273" i="1"/>
  <c r="S273" i="1"/>
  <c r="R273" i="1"/>
  <c r="Q273" i="1"/>
  <c r="P273" i="1"/>
  <c r="O273" i="1"/>
  <c r="N273" i="1"/>
  <c r="M273" i="1"/>
  <c r="L273" i="1"/>
  <c r="K273" i="1"/>
  <c r="I273" i="1"/>
  <c r="H273" i="1"/>
  <c r="G273" i="1"/>
  <c r="F273" i="1"/>
  <c r="E273" i="1"/>
  <c r="AB272" i="1"/>
  <c r="S272" i="1"/>
  <c r="R272" i="1"/>
  <c r="Q272" i="1"/>
  <c r="P272" i="1"/>
  <c r="O272" i="1"/>
  <c r="N272" i="1"/>
  <c r="M272" i="1"/>
  <c r="L272" i="1"/>
  <c r="K272" i="1"/>
  <c r="I272" i="1"/>
  <c r="H272" i="1"/>
  <c r="G272" i="1"/>
  <c r="F272" i="1"/>
  <c r="E272" i="1"/>
  <c r="AB271" i="1"/>
  <c r="S271" i="1"/>
  <c r="R271" i="1"/>
  <c r="Q271" i="1"/>
  <c r="P271" i="1"/>
  <c r="O271" i="1"/>
  <c r="N271" i="1"/>
  <c r="M271" i="1"/>
  <c r="L271" i="1"/>
  <c r="K271" i="1"/>
  <c r="I271" i="1"/>
  <c r="H271" i="1"/>
  <c r="G271" i="1"/>
  <c r="F271" i="1"/>
  <c r="E271" i="1"/>
  <c r="AB270" i="1"/>
  <c r="S270" i="1"/>
  <c r="R270" i="1"/>
  <c r="Q270" i="1"/>
  <c r="P270" i="1"/>
  <c r="O270" i="1"/>
  <c r="N270" i="1"/>
  <c r="M270" i="1"/>
  <c r="L270" i="1"/>
  <c r="K270" i="1"/>
  <c r="I270" i="1"/>
  <c r="H270" i="1"/>
  <c r="G270" i="1"/>
  <c r="F270" i="1"/>
  <c r="E270" i="1"/>
  <c r="AB269" i="1"/>
  <c r="S269" i="1"/>
  <c r="R269" i="1"/>
  <c r="Q269" i="1"/>
  <c r="P269" i="1"/>
  <c r="O269" i="1"/>
  <c r="N269" i="1"/>
  <c r="M269" i="1"/>
  <c r="L269" i="1"/>
  <c r="K269" i="1"/>
  <c r="I269" i="1"/>
  <c r="H269" i="1"/>
  <c r="G269" i="1"/>
  <c r="F269" i="1"/>
  <c r="E269" i="1"/>
  <c r="AB268" i="1"/>
  <c r="S268" i="1"/>
  <c r="R268" i="1"/>
  <c r="Q268" i="1"/>
  <c r="P268" i="1"/>
  <c r="O268" i="1"/>
  <c r="N268" i="1"/>
  <c r="M268" i="1"/>
  <c r="L268" i="1"/>
  <c r="K268" i="1"/>
  <c r="I268" i="1"/>
  <c r="H268" i="1"/>
  <c r="G268" i="1"/>
  <c r="F268" i="1"/>
  <c r="E268" i="1"/>
  <c r="AB267" i="1"/>
  <c r="S267" i="1"/>
  <c r="R267" i="1"/>
  <c r="Q267" i="1"/>
  <c r="P267" i="1"/>
  <c r="O267" i="1"/>
  <c r="N267" i="1"/>
  <c r="M267" i="1"/>
  <c r="L267" i="1"/>
  <c r="K267" i="1"/>
  <c r="I267" i="1"/>
  <c r="H267" i="1"/>
  <c r="G267" i="1"/>
  <c r="F267" i="1"/>
  <c r="E267" i="1"/>
  <c r="AB266" i="1"/>
  <c r="S266" i="1"/>
  <c r="R266" i="1"/>
  <c r="Q266" i="1"/>
  <c r="P266" i="1"/>
  <c r="O266" i="1"/>
  <c r="N266" i="1"/>
  <c r="M266" i="1"/>
  <c r="L266" i="1"/>
  <c r="K266" i="1"/>
  <c r="I266" i="1"/>
  <c r="H266" i="1"/>
  <c r="G266" i="1"/>
  <c r="F266" i="1"/>
  <c r="E266" i="1"/>
  <c r="AB265" i="1"/>
  <c r="S265" i="1"/>
  <c r="R265" i="1"/>
  <c r="Q265" i="1"/>
  <c r="P265" i="1"/>
  <c r="O265" i="1"/>
  <c r="N265" i="1"/>
  <c r="M265" i="1"/>
  <c r="L265" i="1"/>
  <c r="K265" i="1"/>
  <c r="I265" i="1"/>
  <c r="H265" i="1"/>
  <c r="G265" i="1"/>
  <c r="F265" i="1"/>
  <c r="E265" i="1"/>
  <c r="AB264" i="1"/>
  <c r="S264" i="1"/>
  <c r="R264" i="1"/>
  <c r="Q264" i="1"/>
  <c r="P264" i="1"/>
  <c r="O264" i="1"/>
  <c r="N264" i="1"/>
  <c r="M264" i="1"/>
  <c r="L264" i="1"/>
  <c r="K264" i="1"/>
  <c r="I264" i="1"/>
  <c r="H264" i="1"/>
  <c r="G264" i="1"/>
  <c r="F264" i="1"/>
  <c r="E264" i="1"/>
  <c r="AB263" i="1"/>
  <c r="S263" i="1"/>
  <c r="R263" i="1"/>
  <c r="Q263" i="1"/>
  <c r="P263" i="1"/>
  <c r="O263" i="1"/>
  <c r="N263" i="1"/>
  <c r="M263" i="1"/>
  <c r="L263" i="1"/>
  <c r="K263" i="1"/>
  <c r="I263" i="1"/>
  <c r="H263" i="1"/>
  <c r="G263" i="1"/>
  <c r="F263" i="1"/>
  <c r="E263" i="1"/>
  <c r="AB262" i="1"/>
  <c r="S262" i="1"/>
  <c r="R262" i="1"/>
  <c r="Q262" i="1"/>
  <c r="P262" i="1"/>
  <c r="O262" i="1"/>
  <c r="N262" i="1"/>
  <c r="M262" i="1"/>
  <c r="L262" i="1"/>
  <c r="K262" i="1"/>
  <c r="I262" i="1"/>
  <c r="H262" i="1"/>
  <c r="G262" i="1"/>
  <c r="F262" i="1"/>
  <c r="E262" i="1"/>
  <c r="AB261" i="1"/>
  <c r="S261" i="1"/>
  <c r="R261" i="1"/>
  <c r="Q261" i="1"/>
  <c r="P261" i="1"/>
  <c r="O261" i="1"/>
  <c r="N261" i="1"/>
  <c r="M261" i="1"/>
  <c r="L261" i="1"/>
  <c r="K261" i="1"/>
  <c r="I261" i="1"/>
  <c r="H261" i="1"/>
  <c r="G261" i="1"/>
  <c r="F261" i="1"/>
  <c r="E261" i="1"/>
  <c r="AB260" i="1"/>
  <c r="S260" i="1"/>
  <c r="R260" i="1"/>
  <c r="Q260" i="1"/>
  <c r="P260" i="1"/>
  <c r="O260" i="1"/>
  <c r="N260" i="1"/>
  <c r="M260" i="1"/>
  <c r="L260" i="1"/>
  <c r="K260" i="1"/>
  <c r="I260" i="1"/>
  <c r="H260" i="1"/>
  <c r="G260" i="1"/>
  <c r="F260" i="1"/>
  <c r="E260" i="1"/>
  <c r="AB259" i="1"/>
  <c r="S259" i="1"/>
  <c r="R259" i="1"/>
  <c r="Q259" i="1"/>
  <c r="P259" i="1"/>
  <c r="O259" i="1"/>
  <c r="N259" i="1"/>
  <c r="M259" i="1"/>
  <c r="L259" i="1"/>
  <c r="K259" i="1"/>
  <c r="I259" i="1"/>
  <c r="H259" i="1"/>
  <c r="G259" i="1"/>
  <c r="F259" i="1"/>
  <c r="E259" i="1"/>
  <c r="AB258" i="1"/>
  <c r="S258" i="1"/>
  <c r="R258" i="1"/>
  <c r="Q258" i="1"/>
  <c r="P258" i="1"/>
  <c r="O258" i="1"/>
  <c r="N258" i="1"/>
  <c r="M258" i="1"/>
  <c r="L258" i="1"/>
  <c r="K258" i="1"/>
  <c r="I258" i="1"/>
  <c r="H258" i="1"/>
  <c r="G258" i="1"/>
  <c r="F258" i="1"/>
  <c r="E258" i="1"/>
  <c r="AB257" i="1"/>
  <c r="S257" i="1"/>
  <c r="R257" i="1"/>
  <c r="Q257" i="1"/>
  <c r="P257" i="1"/>
  <c r="O257" i="1"/>
  <c r="N257" i="1"/>
  <c r="M257" i="1"/>
  <c r="L257" i="1"/>
  <c r="K257" i="1"/>
  <c r="I257" i="1"/>
  <c r="H257" i="1"/>
  <c r="G257" i="1"/>
  <c r="F257" i="1"/>
  <c r="E257" i="1"/>
  <c r="AB256" i="1"/>
  <c r="S256" i="1"/>
  <c r="R256" i="1"/>
  <c r="Q256" i="1"/>
  <c r="P256" i="1"/>
  <c r="O256" i="1"/>
  <c r="N256" i="1"/>
  <c r="M256" i="1"/>
  <c r="L256" i="1"/>
  <c r="K256" i="1"/>
  <c r="I256" i="1"/>
  <c r="H256" i="1"/>
  <c r="G256" i="1"/>
  <c r="F256" i="1"/>
  <c r="E256" i="1"/>
  <c r="AB255" i="1"/>
  <c r="S255" i="1"/>
  <c r="R255" i="1"/>
  <c r="Q255" i="1"/>
  <c r="P255" i="1"/>
  <c r="O255" i="1"/>
  <c r="N255" i="1"/>
  <c r="M255" i="1"/>
  <c r="L255" i="1"/>
  <c r="K255" i="1"/>
  <c r="I255" i="1"/>
  <c r="H255" i="1"/>
  <c r="G255" i="1"/>
  <c r="F255" i="1"/>
  <c r="E255" i="1"/>
  <c r="AB254" i="1"/>
  <c r="S254" i="1"/>
  <c r="R254" i="1"/>
  <c r="Q254" i="1"/>
  <c r="P254" i="1"/>
  <c r="O254" i="1"/>
  <c r="N254" i="1"/>
  <c r="M254" i="1"/>
  <c r="L254" i="1"/>
  <c r="K254" i="1"/>
  <c r="I254" i="1"/>
  <c r="H254" i="1"/>
  <c r="G254" i="1"/>
  <c r="F254" i="1"/>
  <c r="E254" i="1"/>
  <c r="AB253" i="1"/>
  <c r="S253" i="1"/>
  <c r="R253" i="1"/>
  <c r="Q253" i="1"/>
  <c r="P253" i="1"/>
  <c r="O253" i="1"/>
  <c r="N253" i="1"/>
  <c r="M253" i="1"/>
  <c r="L253" i="1"/>
  <c r="K253" i="1"/>
  <c r="I253" i="1"/>
  <c r="H253" i="1"/>
  <c r="G253" i="1"/>
  <c r="F253" i="1"/>
  <c r="E253" i="1"/>
  <c r="AB252" i="1"/>
  <c r="S252" i="1"/>
  <c r="R252" i="1"/>
  <c r="Q252" i="1"/>
  <c r="P252" i="1"/>
  <c r="O252" i="1"/>
  <c r="N252" i="1"/>
  <c r="M252" i="1"/>
  <c r="L252" i="1"/>
  <c r="K252" i="1"/>
  <c r="I252" i="1"/>
  <c r="H252" i="1"/>
  <c r="G252" i="1"/>
  <c r="F252" i="1"/>
  <c r="E252" i="1"/>
  <c r="AB251" i="1"/>
  <c r="S251" i="1"/>
  <c r="R251" i="1"/>
  <c r="Q251" i="1"/>
  <c r="P251" i="1"/>
  <c r="O251" i="1"/>
  <c r="N251" i="1"/>
  <c r="M251" i="1"/>
  <c r="L251" i="1"/>
  <c r="K251" i="1"/>
  <c r="I251" i="1"/>
  <c r="H251" i="1"/>
  <c r="G251" i="1"/>
  <c r="F251" i="1"/>
  <c r="E251" i="1"/>
  <c r="AB250" i="1"/>
  <c r="S250" i="1"/>
  <c r="R250" i="1"/>
  <c r="Q250" i="1"/>
  <c r="P250" i="1"/>
  <c r="O250" i="1"/>
  <c r="N250" i="1"/>
  <c r="M250" i="1"/>
  <c r="L250" i="1"/>
  <c r="K250" i="1"/>
  <c r="I250" i="1"/>
  <c r="H250" i="1"/>
  <c r="G250" i="1"/>
  <c r="F250" i="1"/>
  <c r="E250" i="1"/>
  <c r="AB249" i="1"/>
  <c r="S249" i="1"/>
  <c r="R249" i="1"/>
  <c r="Q249" i="1"/>
  <c r="P249" i="1"/>
  <c r="O249" i="1"/>
  <c r="N249" i="1"/>
  <c r="M249" i="1"/>
  <c r="L249" i="1"/>
  <c r="K249" i="1"/>
  <c r="I249" i="1"/>
  <c r="H249" i="1"/>
  <c r="G249" i="1"/>
  <c r="F249" i="1"/>
  <c r="E249" i="1"/>
  <c r="AB248" i="1"/>
  <c r="S248" i="1"/>
  <c r="R248" i="1"/>
  <c r="Q248" i="1"/>
  <c r="P248" i="1"/>
  <c r="O248" i="1"/>
  <c r="N248" i="1"/>
  <c r="M248" i="1"/>
  <c r="L248" i="1"/>
  <c r="K248" i="1"/>
  <c r="I248" i="1"/>
  <c r="H248" i="1"/>
  <c r="G248" i="1"/>
  <c r="F248" i="1"/>
  <c r="E248" i="1"/>
  <c r="AB247" i="1"/>
  <c r="S247" i="1"/>
  <c r="R247" i="1"/>
  <c r="Q247" i="1"/>
  <c r="P247" i="1"/>
  <c r="O247" i="1"/>
  <c r="N247" i="1"/>
  <c r="M247" i="1"/>
  <c r="L247" i="1"/>
  <c r="K247" i="1"/>
  <c r="I247" i="1"/>
  <c r="H247" i="1"/>
  <c r="G247" i="1"/>
  <c r="F247" i="1"/>
  <c r="E247" i="1"/>
  <c r="AB246" i="1"/>
  <c r="S246" i="1"/>
  <c r="R246" i="1"/>
  <c r="Q246" i="1"/>
  <c r="P246" i="1"/>
  <c r="O246" i="1"/>
  <c r="N246" i="1"/>
  <c r="M246" i="1"/>
  <c r="L246" i="1"/>
  <c r="K246" i="1"/>
  <c r="I246" i="1"/>
  <c r="H246" i="1"/>
  <c r="G246" i="1"/>
  <c r="F246" i="1"/>
  <c r="E246" i="1"/>
  <c r="AB245" i="1"/>
  <c r="S245" i="1"/>
  <c r="R245" i="1"/>
  <c r="Q245" i="1"/>
  <c r="P245" i="1"/>
  <c r="O245" i="1"/>
  <c r="N245" i="1"/>
  <c r="M245" i="1"/>
  <c r="L245" i="1"/>
  <c r="K245" i="1"/>
  <c r="I245" i="1"/>
  <c r="H245" i="1"/>
  <c r="G245" i="1"/>
  <c r="F245" i="1"/>
  <c r="E245" i="1"/>
  <c r="AB244" i="1"/>
  <c r="S244" i="1"/>
  <c r="R244" i="1"/>
  <c r="Q244" i="1"/>
  <c r="P244" i="1"/>
  <c r="O244" i="1"/>
  <c r="N244" i="1"/>
  <c r="M244" i="1"/>
  <c r="L244" i="1"/>
  <c r="K244" i="1"/>
  <c r="I244" i="1"/>
  <c r="H244" i="1"/>
  <c r="G244" i="1"/>
  <c r="F244" i="1"/>
  <c r="E244" i="1"/>
  <c r="AB243" i="1"/>
  <c r="S243" i="1"/>
  <c r="R243" i="1"/>
  <c r="Q243" i="1"/>
  <c r="P243" i="1"/>
  <c r="O243" i="1"/>
  <c r="N243" i="1"/>
  <c r="M243" i="1"/>
  <c r="L243" i="1"/>
  <c r="K243" i="1"/>
  <c r="I243" i="1"/>
  <c r="H243" i="1"/>
  <c r="G243" i="1"/>
  <c r="F243" i="1"/>
  <c r="E243" i="1"/>
  <c r="AB242" i="1"/>
  <c r="S242" i="1"/>
  <c r="R242" i="1"/>
  <c r="Q242" i="1"/>
  <c r="P242" i="1"/>
  <c r="O242" i="1"/>
  <c r="N242" i="1"/>
  <c r="M242" i="1"/>
  <c r="L242" i="1"/>
  <c r="K242" i="1"/>
  <c r="I242" i="1"/>
  <c r="H242" i="1"/>
  <c r="G242" i="1"/>
  <c r="F242" i="1"/>
  <c r="E242" i="1"/>
  <c r="AB241" i="1"/>
  <c r="S241" i="1"/>
  <c r="R241" i="1"/>
  <c r="Q241" i="1"/>
  <c r="P241" i="1"/>
  <c r="O241" i="1"/>
  <c r="N241" i="1"/>
  <c r="M241" i="1"/>
  <c r="L241" i="1"/>
  <c r="K241" i="1"/>
  <c r="I241" i="1"/>
  <c r="H241" i="1"/>
  <c r="G241" i="1"/>
  <c r="F241" i="1"/>
  <c r="E241" i="1"/>
  <c r="AB240" i="1"/>
  <c r="S240" i="1"/>
  <c r="R240" i="1"/>
  <c r="Q240" i="1"/>
  <c r="P240" i="1"/>
  <c r="O240" i="1"/>
  <c r="N240" i="1"/>
  <c r="M240" i="1"/>
  <c r="L240" i="1"/>
  <c r="K240" i="1"/>
  <c r="I240" i="1"/>
  <c r="H240" i="1"/>
  <c r="G240" i="1"/>
  <c r="F240" i="1"/>
  <c r="E240" i="1"/>
  <c r="AB239" i="1"/>
  <c r="S239" i="1"/>
  <c r="R239" i="1"/>
  <c r="Q239" i="1"/>
  <c r="P239" i="1"/>
  <c r="O239" i="1"/>
  <c r="N239" i="1"/>
  <c r="M239" i="1"/>
  <c r="L239" i="1"/>
  <c r="K239" i="1"/>
  <c r="I239" i="1"/>
  <c r="H239" i="1"/>
  <c r="G239" i="1"/>
  <c r="F239" i="1"/>
  <c r="E239" i="1"/>
  <c r="AB238" i="1"/>
  <c r="S238" i="1"/>
  <c r="R238" i="1"/>
  <c r="Q238" i="1"/>
  <c r="P238" i="1"/>
  <c r="O238" i="1"/>
  <c r="N238" i="1"/>
  <c r="M238" i="1"/>
  <c r="L238" i="1"/>
  <c r="K238" i="1"/>
  <c r="I238" i="1"/>
  <c r="H238" i="1"/>
  <c r="G238" i="1"/>
  <c r="F238" i="1"/>
  <c r="E238" i="1"/>
  <c r="AB237" i="1"/>
  <c r="S237" i="1"/>
  <c r="R237" i="1"/>
  <c r="Q237" i="1"/>
  <c r="P237" i="1"/>
  <c r="O237" i="1"/>
  <c r="N237" i="1"/>
  <c r="M237" i="1"/>
  <c r="L237" i="1"/>
  <c r="K237" i="1"/>
  <c r="I237" i="1"/>
  <c r="H237" i="1"/>
  <c r="G237" i="1"/>
  <c r="F237" i="1"/>
  <c r="E237" i="1"/>
  <c r="AB236" i="1"/>
  <c r="S236" i="1"/>
  <c r="R236" i="1"/>
  <c r="Q236" i="1"/>
  <c r="P236" i="1"/>
  <c r="O236" i="1"/>
  <c r="N236" i="1"/>
  <c r="M236" i="1"/>
  <c r="L236" i="1"/>
  <c r="K236" i="1"/>
  <c r="I236" i="1"/>
  <c r="H236" i="1"/>
  <c r="G236" i="1"/>
  <c r="F236" i="1"/>
  <c r="E236" i="1"/>
  <c r="AB235" i="1"/>
  <c r="S235" i="1"/>
  <c r="R235" i="1"/>
  <c r="Q235" i="1"/>
  <c r="P235" i="1"/>
  <c r="O235" i="1"/>
  <c r="N235" i="1"/>
  <c r="M235" i="1"/>
  <c r="L235" i="1"/>
  <c r="K235" i="1"/>
  <c r="I235" i="1"/>
  <c r="H235" i="1"/>
  <c r="G235" i="1"/>
  <c r="F235" i="1"/>
  <c r="E235" i="1"/>
  <c r="AB234" i="1"/>
  <c r="S234" i="1"/>
  <c r="R234" i="1"/>
  <c r="Q234" i="1"/>
  <c r="P234" i="1"/>
  <c r="O234" i="1"/>
  <c r="N234" i="1"/>
  <c r="M234" i="1"/>
  <c r="L234" i="1"/>
  <c r="K234" i="1"/>
  <c r="I234" i="1"/>
  <c r="H234" i="1"/>
  <c r="G234" i="1"/>
  <c r="F234" i="1"/>
  <c r="E234" i="1"/>
  <c r="AB233" i="1"/>
  <c r="S233" i="1"/>
  <c r="R233" i="1"/>
  <c r="Q233" i="1"/>
  <c r="P233" i="1"/>
  <c r="O233" i="1"/>
  <c r="N233" i="1"/>
  <c r="M233" i="1"/>
  <c r="L233" i="1"/>
  <c r="K233" i="1"/>
  <c r="I233" i="1"/>
  <c r="H233" i="1"/>
  <c r="G233" i="1"/>
  <c r="F233" i="1"/>
  <c r="E233" i="1"/>
  <c r="AB232" i="1"/>
  <c r="S232" i="1"/>
  <c r="R232" i="1"/>
  <c r="Q232" i="1"/>
  <c r="P232" i="1"/>
  <c r="O232" i="1"/>
  <c r="N232" i="1"/>
  <c r="M232" i="1"/>
  <c r="L232" i="1"/>
  <c r="K232" i="1"/>
  <c r="I232" i="1"/>
  <c r="H232" i="1"/>
  <c r="G232" i="1"/>
  <c r="F232" i="1"/>
  <c r="E232" i="1"/>
  <c r="AB231" i="1"/>
  <c r="S231" i="1"/>
  <c r="R231" i="1"/>
  <c r="Q231" i="1"/>
  <c r="P231" i="1"/>
  <c r="O231" i="1"/>
  <c r="N231" i="1"/>
  <c r="M231" i="1"/>
  <c r="L231" i="1"/>
  <c r="K231" i="1"/>
  <c r="I231" i="1"/>
  <c r="H231" i="1"/>
  <c r="G231" i="1"/>
  <c r="F231" i="1"/>
  <c r="E231" i="1"/>
  <c r="AB230" i="1"/>
  <c r="S230" i="1"/>
  <c r="R230" i="1"/>
  <c r="Q230" i="1"/>
  <c r="P230" i="1"/>
  <c r="O230" i="1"/>
  <c r="N230" i="1"/>
  <c r="M230" i="1"/>
  <c r="L230" i="1"/>
  <c r="K230" i="1"/>
  <c r="I230" i="1"/>
  <c r="H230" i="1"/>
  <c r="G230" i="1"/>
  <c r="F230" i="1"/>
  <c r="E230" i="1"/>
  <c r="AB229" i="1"/>
  <c r="S229" i="1"/>
  <c r="R229" i="1"/>
  <c r="Q229" i="1"/>
  <c r="P229" i="1"/>
  <c r="O229" i="1"/>
  <c r="N229" i="1"/>
  <c r="M229" i="1"/>
  <c r="L229" i="1"/>
  <c r="K229" i="1"/>
  <c r="I229" i="1"/>
  <c r="H229" i="1"/>
  <c r="G229" i="1"/>
  <c r="F229" i="1"/>
  <c r="E229" i="1"/>
  <c r="AB228" i="1"/>
  <c r="S228" i="1"/>
  <c r="R228" i="1"/>
  <c r="Q228" i="1"/>
  <c r="P228" i="1"/>
  <c r="O228" i="1"/>
  <c r="N228" i="1"/>
  <c r="M228" i="1"/>
  <c r="L228" i="1"/>
  <c r="K228" i="1"/>
  <c r="I228" i="1"/>
  <c r="H228" i="1"/>
  <c r="G228" i="1"/>
  <c r="F228" i="1"/>
  <c r="E228" i="1"/>
  <c r="AB227" i="1"/>
  <c r="S227" i="1"/>
  <c r="R227" i="1"/>
  <c r="Q227" i="1"/>
  <c r="P227" i="1"/>
  <c r="O227" i="1"/>
  <c r="N227" i="1"/>
  <c r="M227" i="1"/>
  <c r="L227" i="1"/>
  <c r="K227" i="1"/>
  <c r="I227" i="1"/>
  <c r="H227" i="1"/>
  <c r="G227" i="1"/>
  <c r="F227" i="1"/>
  <c r="E227" i="1"/>
  <c r="AB226" i="1"/>
  <c r="S226" i="1"/>
  <c r="R226" i="1"/>
  <c r="Q226" i="1"/>
  <c r="P226" i="1"/>
  <c r="O226" i="1"/>
  <c r="N226" i="1"/>
  <c r="M226" i="1"/>
  <c r="L226" i="1"/>
  <c r="K226" i="1"/>
  <c r="I226" i="1"/>
  <c r="H226" i="1"/>
  <c r="G226" i="1"/>
  <c r="F226" i="1"/>
  <c r="E226" i="1"/>
  <c r="AB225" i="1"/>
  <c r="S225" i="1"/>
  <c r="R225" i="1"/>
  <c r="Q225" i="1"/>
  <c r="P225" i="1"/>
  <c r="O225" i="1"/>
  <c r="N225" i="1"/>
  <c r="M225" i="1"/>
  <c r="L225" i="1"/>
  <c r="K225" i="1"/>
  <c r="I225" i="1"/>
  <c r="H225" i="1"/>
  <c r="G225" i="1"/>
  <c r="F225" i="1"/>
  <c r="E225" i="1"/>
  <c r="AB224" i="1"/>
  <c r="S224" i="1"/>
  <c r="R224" i="1"/>
  <c r="Q224" i="1"/>
  <c r="P224" i="1"/>
  <c r="O224" i="1"/>
  <c r="N224" i="1"/>
  <c r="M224" i="1"/>
  <c r="L224" i="1"/>
  <c r="K224" i="1"/>
  <c r="I224" i="1"/>
  <c r="H224" i="1"/>
  <c r="G224" i="1"/>
  <c r="F224" i="1"/>
  <c r="E224" i="1"/>
  <c r="AB223" i="1"/>
  <c r="S223" i="1"/>
  <c r="R223" i="1"/>
  <c r="Q223" i="1"/>
  <c r="P223" i="1"/>
  <c r="O223" i="1"/>
  <c r="N223" i="1"/>
  <c r="M223" i="1"/>
  <c r="L223" i="1"/>
  <c r="K223" i="1"/>
  <c r="I223" i="1"/>
  <c r="H223" i="1"/>
  <c r="G223" i="1"/>
  <c r="F223" i="1"/>
  <c r="E223" i="1"/>
  <c r="AB222" i="1"/>
  <c r="S222" i="1"/>
  <c r="R222" i="1"/>
  <c r="Q222" i="1"/>
  <c r="P222" i="1"/>
  <c r="O222" i="1"/>
  <c r="N222" i="1"/>
  <c r="M222" i="1"/>
  <c r="L222" i="1"/>
  <c r="K222" i="1"/>
  <c r="I222" i="1"/>
  <c r="H222" i="1"/>
  <c r="G222" i="1"/>
  <c r="F222" i="1"/>
  <c r="E222" i="1"/>
  <c r="AB221" i="1"/>
  <c r="S221" i="1"/>
  <c r="R221" i="1"/>
  <c r="Q221" i="1"/>
  <c r="P221" i="1"/>
  <c r="O221" i="1"/>
  <c r="N221" i="1"/>
  <c r="M221" i="1"/>
  <c r="L221" i="1"/>
  <c r="K221" i="1"/>
  <c r="I221" i="1"/>
  <c r="H221" i="1"/>
  <c r="G221" i="1"/>
  <c r="F221" i="1"/>
  <c r="E221" i="1"/>
  <c r="AB220" i="1"/>
  <c r="S220" i="1"/>
  <c r="R220" i="1"/>
  <c r="Q220" i="1"/>
  <c r="P220" i="1"/>
  <c r="O220" i="1"/>
  <c r="N220" i="1"/>
  <c r="M220" i="1"/>
  <c r="L220" i="1"/>
  <c r="K220" i="1"/>
  <c r="I220" i="1"/>
  <c r="H220" i="1"/>
  <c r="G220" i="1"/>
  <c r="F220" i="1"/>
  <c r="E220" i="1"/>
  <c r="AB219" i="1"/>
  <c r="S219" i="1"/>
  <c r="R219" i="1"/>
  <c r="Q219" i="1"/>
  <c r="P219" i="1"/>
  <c r="O219" i="1"/>
  <c r="N219" i="1"/>
  <c r="M219" i="1"/>
  <c r="L219" i="1"/>
  <c r="K219" i="1"/>
  <c r="I219" i="1"/>
  <c r="H219" i="1"/>
  <c r="G219" i="1"/>
  <c r="F219" i="1"/>
  <c r="E219" i="1"/>
  <c r="AB218" i="1"/>
  <c r="S218" i="1"/>
  <c r="R218" i="1"/>
  <c r="Q218" i="1"/>
  <c r="P218" i="1"/>
  <c r="O218" i="1"/>
  <c r="N218" i="1"/>
  <c r="M218" i="1"/>
  <c r="L218" i="1"/>
  <c r="K218" i="1"/>
  <c r="I218" i="1"/>
  <c r="H218" i="1"/>
  <c r="G218" i="1"/>
  <c r="F218" i="1"/>
  <c r="E218" i="1"/>
  <c r="AB217" i="1"/>
  <c r="S217" i="1"/>
  <c r="R217" i="1"/>
  <c r="Q217" i="1"/>
  <c r="P217" i="1"/>
  <c r="O217" i="1"/>
  <c r="N217" i="1"/>
  <c r="M217" i="1"/>
  <c r="L217" i="1"/>
  <c r="K217" i="1"/>
  <c r="I217" i="1"/>
  <c r="H217" i="1"/>
  <c r="G217" i="1"/>
  <c r="F217" i="1"/>
  <c r="E217" i="1"/>
  <c r="AB216" i="1"/>
  <c r="S216" i="1"/>
  <c r="R216" i="1"/>
  <c r="Q216" i="1"/>
  <c r="P216" i="1"/>
  <c r="O216" i="1"/>
  <c r="N216" i="1"/>
  <c r="M216" i="1"/>
  <c r="L216" i="1"/>
  <c r="K216" i="1"/>
  <c r="I216" i="1"/>
  <c r="H216" i="1"/>
  <c r="G216" i="1"/>
  <c r="F216" i="1"/>
  <c r="E216" i="1"/>
  <c r="AB215" i="1"/>
  <c r="S215" i="1"/>
  <c r="R215" i="1"/>
  <c r="Q215" i="1"/>
  <c r="P215" i="1"/>
  <c r="O215" i="1"/>
  <c r="N215" i="1"/>
  <c r="M215" i="1"/>
  <c r="L215" i="1"/>
  <c r="K215" i="1"/>
  <c r="I215" i="1"/>
  <c r="H215" i="1"/>
  <c r="G215" i="1"/>
  <c r="F215" i="1"/>
  <c r="E215" i="1"/>
  <c r="AB214" i="1"/>
  <c r="S214" i="1"/>
  <c r="R214" i="1"/>
  <c r="Q214" i="1"/>
  <c r="P214" i="1"/>
  <c r="O214" i="1"/>
  <c r="N214" i="1"/>
  <c r="M214" i="1"/>
  <c r="L214" i="1"/>
  <c r="K214" i="1"/>
  <c r="I214" i="1"/>
  <c r="H214" i="1"/>
  <c r="G214" i="1"/>
  <c r="F214" i="1"/>
  <c r="E214" i="1"/>
  <c r="AB213" i="1"/>
  <c r="S213" i="1"/>
  <c r="R213" i="1"/>
  <c r="Q213" i="1"/>
  <c r="P213" i="1"/>
  <c r="O213" i="1"/>
  <c r="N213" i="1"/>
  <c r="M213" i="1"/>
  <c r="L213" i="1"/>
  <c r="K213" i="1"/>
  <c r="I213" i="1"/>
  <c r="H213" i="1"/>
  <c r="G213" i="1"/>
  <c r="F213" i="1"/>
  <c r="E213" i="1"/>
  <c r="AB212" i="1"/>
  <c r="S212" i="1"/>
  <c r="R212" i="1"/>
  <c r="Q212" i="1"/>
  <c r="P212" i="1"/>
  <c r="O212" i="1"/>
  <c r="N212" i="1"/>
  <c r="M212" i="1"/>
  <c r="L212" i="1"/>
  <c r="K212" i="1"/>
  <c r="I212" i="1"/>
  <c r="H212" i="1"/>
  <c r="G212" i="1"/>
  <c r="F212" i="1"/>
  <c r="E212" i="1"/>
  <c r="AB211" i="1"/>
  <c r="S211" i="1"/>
  <c r="R211" i="1"/>
  <c r="Q211" i="1"/>
  <c r="P211" i="1"/>
  <c r="O211" i="1"/>
  <c r="N211" i="1"/>
  <c r="M211" i="1"/>
  <c r="L211" i="1"/>
  <c r="K211" i="1"/>
  <c r="I211" i="1"/>
  <c r="H211" i="1"/>
  <c r="G211" i="1"/>
  <c r="F211" i="1"/>
  <c r="E211" i="1"/>
  <c r="AB210" i="1"/>
  <c r="S210" i="1"/>
  <c r="R210" i="1"/>
  <c r="Q210" i="1"/>
  <c r="P210" i="1"/>
  <c r="O210" i="1"/>
  <c r="N210" i="1"/>
  <c r="M210" i="1"/>
  <c r="L210" i="1"/>
  <c r="K210" i="1"/>
  <c r="I210" i="1"/>
  <c r="H210" i="1"/>
  <c r="G210" i="1"/>
  <c r="F210" i="1"/>
  <c r="E210" i="1"/>
  <c r="AB209" i="1"/>
  <c r="S209" i="1"/>
  <c r="R209" i="1"/>
  <c r="Q209" i="1"/>
  <c r="P209" i="1"/>
  <c r="O209" i="1"/>
  <c r="N209" i="1"/>
  <c r="M209" i="1"/>
  <c r="L209" i="1"/>
  <c r="K209" i="1"/>
  <c r="I209" i="1"/>
  <c r="H209" i="1"/>
  <c r="G209" i="1"/>
  <c r="F209" i="1"/>
  <c r="E209" i="1"/>
  <c r="AB208" i="1"/>
  <c r="S208" i="1"/>
  <c r="R208" i="1"/>
  <c r="Q208" i="1"/>
  <c r="P208" i="1"/>
  <c r="O208" i="1"/>
  <c r="N208" i="1"/>
  <c r="M208" i="1"/>
  <c r="L208" i="1"/>
  <c r="K208" i="1"/>
  <c r="I208" i="1"/>
  <c r="H208" i="1"/>
  <c r="G208" i="1"/>
  <c r="F208" i="1"/>
  <c r="E208" i="1"/>
  <c r="AB207" i="1"/>
  <c r="S207" i="1"/>
  <c r="R207" i="1"/>
  <c r="Q207" i="1"/>
  <c r="P207" i="1"/>
  <c r="O207" i="1"/>
  <c r="N207" i="1"/>
  <c r="M207" i="1"/>
  <c r="L207" i="1"/>
  <c r="K207" i="1"/>
  <c r="I207" i="1"/>
  <c r="H207" i="1"/>
  <c r="G207" i="1"/>
  <c r="F207" i="1"/>
  <c r="E207" i="1"/>
  <c r="AB206" i="1"/>
  <c r="S206" i="1"/>
  <c r="R206" i="1"/>
  <c r="Q206" i="1"/>
  <c r="P206" i="1"/>
  <c r="O206" i="1"/>
  <c r="N206" i="1"/>
  <c r="M206" i="1"/>
  <c r="L206" i="1"/>
  <c r="K206" i="1"/>
  <c r="I206" i="1"/>
  <c r="H206" i="1"/>
  <c r="G206" i="1"/>
  <c r="F206" i="1"/>
  <c r="E206" i="1"/>
  <c r="AB205" i="1"/>
  <c r="S205" i="1"/>
  <c r="R205" i="1"/>
  <c r="Q205" i="1"/>
  <c r="P205" i="1"/>
  <c r="O205" i="1"/>
  <c r="N205" i="1"/>
  <c r="M205" i="1"/>
  <c r="L205" i="1"/>
  <c r="K205" i="1"/>
  <c r="I205" i="1"/>
  <c r="H205" i="1"/>
  <c r="G205" i="1"/>
  <c r="F205" i="1"/>
  <c r="E205" i="1"/>
  <c r="AB204" i="1"/>
  <c r="S204" i="1"/>
  <c r="R204" i="1"/>
  <c r="Q204" i="1"/>
  <c r="P204" i="1"/>
  <c r="O204" i="1"/>
  <c r="N204" i="1"/>
  <c r="M204" i="1"/>
  <c r="L204" i="1"/>
  <c r="K204" i="1"/>
  <c r="I204" i="1"/>
  <c r="H204" i="1"/>
  <c r="G204" i="1"/>
  <c r="F204" i="1"/>
  <c r="E204" i="1"/>
  <c r="AB203" i="1"/>
  <c r="S203" i="1"/>
  <c r="R203" i="1"/>
  <c r="Q203" i="1"/>
  <c r="P203" i="1"/>
  <c r="O203" i="1"/>
  <c r="N203" i="1"/>
  <c r="M203" i="1"/>
  <c r="L203" i="1"/>
  <c r="K203" i="1"/>
  <c r="I203" i="1"/>
  <c r="H203" i="1"/>
  <c r="G203" i="1"/>
  <c r="F203" i="1"/>
  <c r="E203" i="1"/>
  <c r="AB202" i="1"/>
  <c r="S202" i="1"/>
  <c r="R202" i="1"/>
  <c r="Q202" i="1"/>
  <c r="P202" i="1"/>
  <c r="O202" i="1"/>
  <c r="N202" i="1"/>
  <c r="M202" i="1"/>
  <c r="L202" i="1"/>
  <c r="K202" i="1"/>
  <c r="I202" i="1"/>
  <c r="H202" i="1"/>
  <c r="G202" i="1"/>
  <c r="F202" i="1"/>
  <c r="E202" i="1"/>
  <c r="AB201" i="1"/>
  <c r="S201" i="1"/>
  <c r="R201" i="1"/>
  <c r="Q201" i="1"/>
  <c r="P201" i="1"/>
  <c r="O201" i="1"/>
  <c r="N201" i="1"/>
  <c r="M201" i="1"/>
  <c r="L201" i="1"/>
  <c r="K201" i="1"/>
  <c r="I201" i="1"/>
  <c r="H201" i="1"/>
  <c r="G201" i="1"/>
  <c r="F201" i="1"/>
  <c r="E201" i="1"/>
  <c r="AB200" i="1"/>
  <c r="S200" i="1"/>
  <c r="R200" i="1"/>
  <c r="Q200" i="1"/>
  <c r="P200" i="1"/>
  <c r="O200" i="1"/>
  <c r="N200" i="1"/>
  <c r="M200" i="1"/>
  <c r="L200" i="1"/>
  <c r="K200" i="1"/>
  <c r="I200" i="1"/>
  <c r="H200" i="1"/>
  <c r="G200" i="1"/>
  <c r="F200" i="1"/>
  <c r="E200" i="1"/>
  <c r="AB199" i="1"/>
  <c r="S199" i="1"/>
  <c r="R199" i="1"/>
  <c r="Q199" i="1"/>
  <c r="P199" i="1"/>
  <c r="O199" i="1"/>
  <c r="N199" i="1"/>
  <c r="M199" i="1"/>
  <c r="L199" i="1"/>
  <c r="K199" i="1"/>
  <c r="I199" i="1"/>
  <c r="H199" i="1"/>
  <c r="G199" i="1"/>
  <c r="F199" i="1"/>
  <c r="E199" i="1"/>
  <c r="AB198" i="1"/>
  <c r="S198" i="1"/>
  <c r="R198" i="1"/>
  <c r="Q198" i="1"/>
  <c r="P198" i="1"/>
  <c r="O198" i="1"/>
  <c r="N198" i="1"/>
  <c r="M198" i="1"/>
  <c r="L198" i="1"/>
  <c r="K198" i="1"/>
  <c r="I198" i="1"/>
  <c r="H198" i="1"/>
  <c r="G198" i="1"/>
  <c r="F198" i="1"/>
  <c r="E198" i="1"/>
  <c r="AB197" i="1"/>
  <c r="S197" i="1"/>
  <c r="R197" i="1"/>
  <c r="Q197" i="1"/>
  <c r="P197" i="1"/>
  <c r="O197" i="1"/>
  <c r="N197" i="1"/>
  <c r="M197" i="1"/>
  <c r="L197" i="1"/>
  <c r="K197" i="1"/>
  <c r="I197" i="1"/>
  <c r="H197" i="1"/>
  <c r="G197" i="1"/>
  <c r="F197" i="1"/>
  <c r="E197" i="1"/>
  <c r="AB196" i="1"/>
  <c r="S196" i="1"/>
  <c r="R196" i="1"/>
  <c r="Q196" i="1"/>
  <c r="P196" i="1"/>
  <c r="O196" i="1"/>
  <c r="N196" i="1"/>
  <c r="M196" i="1"/>
  <c r="L196" i="1"/>
  <c r="K196" i="1"/>
  <c r="I196" i="1"/>
  <c r="H196" i="1"/>
  <c r="G196" i="1"/>
  <c r="F196" i="1"/>
  <c r="E196" i="1"/>
  <c r="AB195" i="1"/>
  <c r="S195" i="1"/>
  <c r="R195" i="1"/>
  <c r="Q195" i="1"/>
  <c r="P195" i="1"/>
  <c r="O195" i="1"/>
  <c r="N195" i="1"/>
  <c r="M195" i="1"/>
  <c r="L195" i="1"/>
  <c r="K195" i="1"/>
  <c r="I195" i="1"/>
  <c r="H195" i="1"/>
  <c r="G195" i="1"/>
  <c r="F195" i="1"/>
  <c r="E195" i="1"/>
  <c r="AB194" i="1"/>
  <c r="S194" i="1"/>
  <c r="R194" i="1"/>
  <c r="Q194" i="1"/>
  <c r="P194" i="1"/>
  <c r="O194" i="1"/>
  <c r="N194" i="1"/>
  <c r="M194" i="1"/>
  <c r="L194" i="1"/>
  <c r="K194" i="1"/>
  <c r="I194" i="1"/>
  <c r="H194" i="1"/>
  <c r="G194" i="1"/>
  <c r="F194" i="1"/>
  <c r="E194" i="1"/>
  <c r="AB193" i="1"/>
  <c r="S193" i="1"/>
  <c r="R193" i="1"/>
  <c r="Q193" i="1"/>
  <c r="P193" i="1"/>
  <c r="O193" i="1"/>
  <c r="N193" i="1"/>
  <c r="M193" i="1"/>
  <c r="L193" i="1"/>
  <c r="K193" i="1"/>
  <c r="I193" i="1"/>
  <c r="H193" i="1"/>
  <c r="G193" i="1"/>
  <c r="F193" i="1"/>
  <c r="E193" i="1"/>
  <c r="AB192" i="1"/>
  <c r="S192" i="1"/>
  <c r="R192" i="1"/>
  <c r="Q192" i="1"/>
  <c r="P192" i="1"/>
  <c r="O192" i="1"/>
  <c r="N192" i="1"/>
  <c r="M192" i="1"/>
  <c r="L192" i="1"/>
  <c r="K192" i="1"/>
  <c r="I192" i="1"/>
  <c r="H192" i="1"/>
  <c r="G192" i="1"/>
  <c r="F192" i="1"/>
  <c r="E192" i="1"/>
  <c r="AB191" i="1"/>
  <c r="S191" i="1"/>
  <c r="R191" i="1"/>
  <c r="Q191" i="1"/>
  <c r="P191" i="1"/>
  <c r="O191" i="1"/>
  <c r="N191" i="1"/>
  <c r="M191" i="1"/>
  <c r="L191" i="1"/>
  <c r="K191" i="1"/>
  <c r="I191" i="1"/>
  <c r="H191" i="1"/>
  <c r="G191" i="1"/>
  <c r="F191" i="1"/>
  <c r="E191" i="1"/>
  <c r="AB190" i="1"/>
  <c r="S190" i="1"/>
  <c r="R190" i="1"/>
  <c r="Q190" i="1"/>
  <c r="P190" i="1"/>
  <c r="O190" i="1"/>
  <c r="N190" i="1"/>
  <c r="M190" i="1"/>
  <c r="L190" i="1"/>
  <c r="K190" i="1"/>
  <c r="I190" i="1"/>
  <c r="H190" i="1"/>
  <c r="G190" i="1"/>
  <c r="F190" i="1"/>
  <c r="E190" i="1"/>
  <c r="AB189" i="1"/>
  <c r="S189" i="1"/>
  <c r="R189" i="1"/>
  <c r="Q189" i="1"/>
  <c r="P189" i="1"/>
  <c r="O189" i="1"/>
  <c r="N189" i="1"/>
  <c r="M189" i="1"/>
  <c r="L189" i="1"/>
  <c r="K189" i="1"/>
  <c r="I189" i="1"/>
  <c r="H189" i="1"/>
  <c r="G189" i="1"/>
  <c r="F189" i="1"/>
  <c r="E189" i="1"/>
  <c r="AB188" i="1"/>
  <c r="S188" i="1"/>
  <c r="R188" i="1"/>
  <c r="Q188" i="1"/>
  <c r="P188" i="1"/>
  <c r="O188" i="1"/>
  <c r="N188" i="1"/>
  <c r="M188" i="1"/>
  <c r="L188" i="1"/>
  <c r="K188" i="1"/>
  <c r="I188" i="1"/>
  <c r="H188" i="1"/>
  <c r="G188" i="1"/>
  <c r="F188" i="1"/>
  <c r="E188" i="1"/>
  <c r="AB187" i="1"/>
  <c r="S187" i="1"/>
  <c r="R187" i="1"/>
  <c r="Q187" i="1"/>
  <c r="P187" i="1"/>
  <c r="O187" i="1"/>
  <c r="N187" i="1"/>
  <c r="M187" i="1"/>
  <c r="L187" i="1"/>
  <c r="K187" i="1"/>
  <c r="I187" i="1"/>
  <c r="H187" i="1"/>
  <c r="G187" i="1"/>
  <c r="F187" i="1"/>
  <c r="E187" i="1"/>
  <c r="AB186" i="1"/>
  <c r="S186" i="1"/>
  <c r="R186" i="1"/>
  <c r="Q186" i="1"/>
  <c r="P186" i="1"/>
  <c r="O186" i="1"/>
  <c r="N186" i="1"/>
  <c r="M186" i="1"/>
  <c r="L186" i="1"/>
  <c r="K186" i="1"/>
  <c r="I186" i="1"/>
  <c r="H186" i="1"/>
  <c r="G186" i="1"/>
  <c r="F186" i="1"/>
  <c r="E186" i="1"/>
  <c r="AB185" i="1"/>
  <c r="S185" i="1"/>
  <c r="R185" i="1"/>
  <c r="Q185" i="1"/>
  <c r="P185" i="1"/>
  <c r="O185" i="1"/>
  <c r="N185" i="1"/>
  <c r="M185" i="1"/>
  <c r="L185" i="1"/>
  <c r="K185" i="1"/>
  <c r="I185" i="1"/>
  <c r="H185" i="1"/>
  <c r="G185" i="1"/>
  <c r="F185" i="1"/>
  <c r="E185" i="1"/>
  <c r="AB184" i="1"/>
  <c r="S184" i="1"/>
  <c r="R184" i="1"/>
  <c r="Q184" i="1"/>
  <c r="P184" i="1"/>
  <c r="O184" i="1"/>
  <c r="N184" i="1"/>
  <c r="M184" i="1"/>
  <c r="L184" i="1"/>
  <c r="K184" i="1"/>
  <c r="I184" i="1"/>
  <c r="H184" i="1"/>
  <c r="G184" i="1"/>
  <c r="F184" i="1"/>
  <c r="E184" i="1"/>
  <c r="AB183" i="1"/>
  <c r="S183" i="1"/>
  <c r="R183" i="1"/>
  <c r="Q183" i="1"/>
  <c r="P183" i="1"/>
  <c r="O183" i="1"/>
  <c r="N183" i="1"/>
  <c r="M183" i="1"/>
  <c r="L183" i="1"/>
  <c r="K183" i="1"/>
  <c r="I183" i="1"/>
  <c r="H183" i="1"/>
  <c r="G183" i="1"/>
  <c r="F183" i="1"/>
  <c r="E183" i="1"/>
  <c r="AB182" i="1"/>
  <c r="S182" i="1"/>
  <c r="R182" i="1"/>
  <c r="Q182" i="1"/>
  <c r="P182" i="1"/>
  <c r="O182" i="1"/>
  <c r="N182" i="1"/>
  <c r="M182" i="1"/>
  <c r="L182" i="1"/>
  <c r="K182" i="1"/>
  <c r="I182" i="1"/>
  <c r="H182" i="1"/>
  <c r="G182" i="1"/>
  <c r="F182" i="1"/>
  <c r="E182" i="1"/>
  <c r="AB181" i="1"/>
  <c r="S181" i="1"/>
  <c r="R181" i="1"/>
  <c r="Q181" i="1"/>
  <c r="P181" i="1"/>
  <c r="O181" i="1"/>
  <c r="N181" i="1"/>
  <c r="M181" i="1"/>
  <c r="L181" i="1"/>
  <c r="K181" i="1"/>
  <c r="I181" i="1"/>
  <c r="H181" i="1"/>
  <c r="G181" i="1"/>
  <c r="F181" i="1"/>
  <c r="E181" i="1"/>
  <c r="AB180" i="1"/>
  <c r="S180" i="1"/>
  <c r="R180" i="1"/>
  <c r="Q180" i="1"/>
  <c r="P180" i="1"/>
  <c r="O180" i="1"/>
  <c r="N180" i="1"/>
  <c r="M180" i="1"/>
  <c r="L180" i="1"/>
  <c r="K180" i="1"/>
  <c r="I180" i="1"/>
  <c r="H180" i="1"/>
  <c r="G180" i="1"/>
  <c r="F180" i="1"/>
  <c r="E180" i="1"/>
  <c r="AB179" i="1"/>
  <c r="S179" i="1"/>
  <c r="R179" i="1"/>
  <c r="Q179" i="1"/>
  <c r="P179" i="1"/>
  <c r="O179" i="1"/>
  <c r="N179" i="1"/>
  <c r="M179" i="1"/>
  <c r="L179" i="1"/>
  <c r="K179" i="1"/>
  <c r="I179" i="1"/>
  <c r="H179" i="1"/>
  <c r="G179" i="1"/>
  <c r="F179" i="1"/>
  <c r="E179" i="1"/>
  <c r="AB178" i="1"/>
  <c r="S178" i="1"/>
  <c r="R178" i="1"/>
  <c r="Q178" i="1"/>
  <c r="P178" i="1"/>
  <c r="O178" i="1"/>
  <c r="N178" i="1"/>
  <c r="M178" i="1"/>
  <c r="L178" i="1"/>
  <c r="K178" i="1"/>
  <c r="I178" i="1"/>
  <c r="H178" i="1"/>
  <c r="G178" i="1"/>
  <c r="F178" i="1"/>
  <c r="E178" i="1"/>
  <c r="AB177" i="1"/>
  <c r="S177" i="1"/>
  <c r="R177" i="1"/>
  <c r="Q177" i="1"/>
  <c r="P177" i="1"/>
  <c r="O177" i="1"/>
  <c r="N177" i="1"/>
  <c r="M177" i="1"/>
  <c r="L177" i="1"/>
  <c r="K177" i="1"/>
  <c r="I177" i="1"/>
  <c r="H177" i="1"/>
  <c r="G177" i="1"/>
  <c r="F177" i="1"/>
  <c r="E177" i="1"/>
  <c r="AB176" i="1"/>
  <c r="S176" i="1"/>
  <c r="R176" i="1"/>
  <c r="Q176" i="1"/>
  <c r="P176" i="1"/>
  <c r="O176" i="1"/>
  <c r="N176" i="1"/>
  <c r="M176" i="1"/>
  <c r="L176" i="1"/>
  <c r="K176" i="1"/>
  <c r="I176" i="1"/>
  <c r="H176" i="1"/>
  <c r="G176" i="1"/>
  <c r="F176" i="1"/>
  <c r="E176" i="1"/>
  <c r="AB175" i="1"/>
  <c r="S175" i="1"/>
  <c r="R175" i="1"/>
  <c r="Q175" i="1"/>
  <c r="P175" i="1"/>
  <c r="O175" i="1"/>
  <c r="N175" i="1"/>
  <c r="M175" i="1"/>
  <c r="L175" i="1"/>
  <c r="K175" i="1"/>
  <c r="I175" i="1"/>
  <c r="H175" i="1"/>
  <c r="G175" i="1"/>
  <c r="F175" i="1"/>
  <c r="E175" i="1"/>
  <c r="AB174" i="1"/>
  <c r="S174" i="1"/>
  <c r="R174" i="1"/>
  <c r="Q174" i="1"/>
  <c r="P174" i="1"/>
  <c r="O174" i="1"/>
  <c r="N174" i="1"/>
  <c r="M174" i="1"/>
  <c r="L174" i="1"/>
  <c r="K174" i="1"/>
  <c r="I174" i="1"/>
  <c r="H174" i="1"/>
  <c r="G174" i="1"/>
  <c r="F174" i="1"/>
  <c r="E174" i="1"/>
  <c r="AB173" i="1"/>
  <c r="S173" i="1"/>
  <c r="R173" i="1"/>
  <c r="Q173" i="1"/>
  <c r="P173" i="1"/>
  <c r="O173" i="1"/>
  <c r="N173" i="1"/>
  <c r="M173" i="1"/>
  <c r="L173" i="1"/>
  <c r="K173" i="1"/>
  <c r="I173" i="1"/>
  <c r="H173" i="1"/>
  <c r="G173" i="1"/>
  <c r="F173" i="1"/>
  <c r="E173" i="1"/>
  <c r="AB172" i="1"/>
  <c r="S172" i="1"/>
  <c r="R172" i="1"/>
  <c r="Q172" i="1"/>
  <c r="P172" i="1"/>
  <c r="O172" i="1"/>
  <c r="N172" i="1"/>
  <c r="M172" i="1"/>
  <c r="L172" i="1"/>
  <c r="K172" i="1"/>
  <c r="I172" i="1"/>
  <c r="H172" i="1"/>
  <c r="G172" i="1"/>
  <c r="F172" i="1"/>
  <c r="E172" i="1"/>
  <c r="AB171" i="1"/>
  <c r="S171" i="1"/>
  <c r="R171" i="1"/>
  <c r="Q171" i="1"/>
  <c r="P171" i="1"/>
  <c r="O171" i="1"/>
  <c r="N171" i="1"/>
  <c r="M171" i="1"/>
  <c r="L171" i="1"/>
  <c r="K171" i="1"/>
  <c r="I171" i="1"/>
  <c r="H171" i="1"/>
  <c r="G171" i="1"/>
  <c r="F171" i="1"/>
  <c r="E171" i="1"/>
  <c r="AB170" i="1"/>
  <c r="S170" i="1"/>
  <c r="R170" i="1"/>
  <c r="Q170" i="1"/>
  <c r="P170" i="1"/>
  <c r="O170" i="1"/>
  <c r="N170" i="1"/>
  <c r="M170" i="1"/>
  <c r="L170" i="1"/>
  <c r="K170" i="1"/>
  <c r="I170" i="1"/>
  <c r="H170" i="1"/>
  <c r="G170" i="1"/>
  <c r="F170" i="1"/>
  <c r="E170" i="1"/>
  <c r="AB169" i="1"/>
  <c r="S169" i="1"/>
  <c r="R169" i="1"/>
  <c r="Q169" i="1"/>
  <c r="P169" i="1"/>
  <c r="O169" i="1"/>
  <c r="N169" i="1"/>
  <c r="M169" i="1"/>
  <c r="L169" i="1"/>
  <c r="K169" i="1"/>
  <c r="I169" i="1"/>
  <c r="H169" i="1"/>
  <c r="G169" i="1"/>
  <c r="F169" i="1"/>
  <c r="E169" i="1"/>
  <c r="AB168" i="1"/>
  <c r="S168" i="1"/>
  <c r="R168" i="1"/>
  <c r="Q168" i="1"/>
  <c r="P168" i="1"/>
  <c r="O168" i="1"/>
  <c r="N168" i="1"/>
  <c r="M168" i="1"/>
  <c r="L168" i="1"/>
  <c r="K168" i="1"/>
  <c r="I168" i="1"/>
  <c r="H168" i="1"/>
  <c r="G168" i="1"/>
  <c r="F168" i="1"/>
  <c r="E168" i="1"/>
  <c r="AB167" i="1"/>
  <c r="S167" i="1"/>
  <c r="R167" i="1"/>
  <c r="Q167" i="1"/>
  <c r="P167" i="1"/>
  <c r="O167" i="1"/>
  <c r="N167" i="1"/>
  <c r="M167" i="1"/>
  <c r="L167" i="1"/>
  <c r="K167" i="1"/>
  <c r="I167" i="1"/>
  <c r="H167" i="1"/>
  <c r="G167" i="1"/>
  <c r="F167" i="1"/>
  <c r="E167" i="1"/>
  <c r="AB166" i="1"/>
  <c r="S166" i="1"/>
  <c r="R166" i="1"/>
  <c r="Q166" i="1"/>
  <c r="P166" i="1"/>
  <c r="O166" i="1"/>
  <c r="N166" i="1"/>
  <c r="M166" i="1"/>
  <c r="L166" i="1"/>
  <c r="K166" i="1"/>
  <c r="I166" i="1"/>
  <c r="H166" i="1"/>
  <c r="G166" i="1"/>
  <c r="F166" i="1"/>
  <c r="E166" i="1"/>
  <c r="AB165" i="1"/>
  <c r="S165" i="1"/>
  <c r="R165" i="1"/>
  <c r="Q165" i="1"/>
  <c r="P165" i="1"/>
  <c r="O165" i="1"/>
  <c r="N165" i="1"/>
  <c r="M165" i="1"/>
  <c r="L165" i="1"/>
  <c r="K165" i="1"/>
  <c r="I165" i="1"/>
  <c r="H165" i="1"/>
  <c r="G165" i="1"/>
  <c r="F165" i="1"/>
  <c r="E165" i="1"/>
  <c r="AB164" i="1"/>
  <c r="S164" i="1"/>
  <c r="R164" i="1"/>
  <c r="Q164" i="1"/>
  <c r="P164" i="1"/>
  <c r="O164" i="1"/>
  <c r="N164" i="1"/>
  <c r="M164" i="1"/>
  <c r="L164" i="1"/>
  <c r="K164" i="1"/>
  <c r="I164" i="1"/>
  <c r="H164" i="1"/>
  <c r="G164" i="1"/>
  <c r="F164" i="1"/>
  <c r="E164" i="1"/>
  <c r="AB163" i="1"/>
  <c r="S163" i="1"/>
  <c r="R163" i="1"/>
  <c r="Q163" i="1"/>
  <c r="P163" i="1"/>
  <c r="O163" i="1"/>
  <c r="N163" i="1"/>
  <c r="M163" i="1"/>
  <c r="L163" i="1"/>
  <c r="K163" i="1"/>
  <c r="I163" i="1"/>
  <c r="H163" i="1"/>
  <c r="G163" i="1"/>
  <c r="F163" i="1"/>
  <c r="E163" i="1"/>
  <c r="AB162" i="1"/>
  <c r="S162" i="1"/>
  <c r="R162" i="1"/>
  <c r="Q162" i="1"/>
  <c r="P162" i="1"/>
  <c r="O162" i="1"/>
  <c r="N162" i="1"/>
  <c r="M162" i="1"/>
  <c r="L162" i="1"/>
  <c r="K162" i="1"/>
  <c r="I162" i="1"/>
  <c r="H162" i="1"/>
  <c r="G162" i="1"/>
  <c r="F162" i="1"/>
  <c r="E162" i="1"/>
  <c r="AB161" i="1"/>
  <c r="S161" i="1"/>
  <c r="R161" i="1"/>
  <c r="Q161" i="1"/>
  <c r="P161" i="1"/>
  <c r="O161" i="1"/>
  <c r="N161" i="1"/>
  <c r="M161" i="1"/>
  <c r="L161" i="1"/>
  <c r="K161" i="1"/>
  <c r="I161" i="1"/>
  <c r="H161" i="1"/>
  <c r="G161" i="1"/>
  <c r="F161" i="1"/>
  <c r="E161" i="1"/>
  <c r="AB160" i="1"/>
  <c r="S160" i="1"/>
  <c r="R160" i="1"/>
  <c r="Q160" i="1"/>
  <c r="P160" i="1"/>
  <c r="O160" i="1"/>
  <c r="N160" i="1"/>
  <c r="M160" i="1"/>
  <c r="L160" i="1"/>
  <c r="K160" i="1"/>
  <c r="I160" i="1"/>
  <c r="H160" i="1"/>
  <c r="G160" i="1"/>
  <c r="F160" i="1"/>
  <c r="E160" i="1"/>
  <c r="AB159" i="1"/>
  <c r="S159" i="1"/>
  <c r="R159" i="1"/>
  <c r="Q159" i="1"/>
  <c r="P159" i="1"/>
  <c r="O159" i="1"/>
  <c r="N159" i="1"/>
  <c r="M159" i="1"/>
  <c r="L159" i="1"/>
  <c r="K159" i="1"/>
  <c r="I159" i="1"/>
  <c r="H159" i="1"/>
  <c r="G159" i="1"/>
  <c r="F159" i="1"/>
  <c r="E159" i="1"/>
  <c r="AB158" i="1"/>
  <c r="S158" i="1"/>
  <c r="R158" i="1"/>
  <c r="Q158" i="1"/>
  <c r="P158" i="1"/>
  <c r="O158" i="1"/>
  <c r="N158" i="1"/>
  <c r="M158" i="1"/>
  <c r="L158" i="1"/>
  <c r="K158" i="1"/>
  <c r="I158" i="1"/>
  <c r="H158" i="1"/>
  <c r="G158" i="1"/>
  <c r="F158" i="1"/>
  <c r="E158" i="1"/>
  <c r="AB157" i="1"/>
  <c r="S157" i="1"/>
  <c r="R157" i="1"/>
  <c r="Q157" i="1"/>
  <c r="P157" i="1"/>
  <c r="O157" i="1"/>
  <c r="N157" i="1"/>
  <c r="M157" i="1"/>
  <c r="L157" i="1"/>
  <c r="K157" i="1"/>
  <c r="I157" i="1"/>
  <c r="H157" i="1"/>
  <c r="G157" i="1"/>
  <c r="F157" i="1"/>
  <c r="E157" i="1"/>
  <c r="AB156" i="1"/>
  <c r="S156" i="1"/>
  <c r="R156" i="1"/>
  <c r="Q156" i="1"/>
  <c r="P156" i="1"/>
  <c r="O156" i="1"/>
  <c r="N156" i="1"/>
  <c r="M156" i="1"/>
  <c r="L156" i="1"/>
  <c r="K156" i="1"/>
  <c r="I156" i="1"/>
  <c r="H156" i="1"/>
  <c r="G156" i="1"/>
  <c r="F156" i="1"/>
  <c r="E156" i="1"/>
  <c r="AB155" i="1"/>
  <c r="S155" i="1"/>
  <c r="R155" i="1"/>
  <c r="Q155" i="1"/>
  <c r="P155" i="1"/>
  <c r="O155" i="1"/>
  <c r="N155" i="1"/>
  <c r="M155" i="1"/>
  <c r="L155" i="1"/>
  <c r="K155" i="1"/>
  <c r="I155" i="1"/>
  <c r="H155" i="1"/>
  <c r="G155" i="1"/>
  <c r="F155" i="1"/>
  <c r="E155" i="1"/>
  <c r="AB154" i="1"/>
  <c r="S154" i="1"/>
  <c r="R154" i="1"/>
  <c r="Q154" i="1"/>
  <c r="P154" i="1"/>
  <c r="O154" i="1"/>
  <c r="N154" i="1"/>
  <c r="M154" i="1"/>
  <c r="L154" i="1"/>
  <c r="K154" i="1"/>
  <c r="I154" i="1"/>
  <c r="H154" i="1"/>
  <c r="G154" i="1"/>
  <c r="F154" i="1"/>
  <c r="E154" i="1"/>
  <c r="AB153" i="1"/>
  <c r="S153" i="1"/>
  <c r="R153" i="1"/>
  <c r="Q153" i="1"/>
  <c r="P153" i="1"/>
  <c r="O153" i="1"/>
  <c r="N153" i="1"/>
  <c r="M153" i="1"/>
  <c r="L153" i="1"/>
  <c r="K153" i="1"/>
  <c r="I153" i="1"/>
  <c r="H153" i="1"/>
  <c r="G153" i="1"/>
  <c r="F153" i="1"/>
  <c r="E153" i="1"/>
  <c r="AB152" i="1"/>
  <c r="S152" i="1"/>
  <c r="R152" i="1"/>
  <c r="Q152" i="1"/>
  <c r="P152" i="1"/>
  <c r="O152" i="1"/>
  <c r="N152" i="1"/>
  <c r="M152" i="1"/>
  <c r="L152" i="1"/>
  <c r="K152" i="1"/>
  <c r="I152" i="1"/>
  <c r="H152" i="1"/>
  <c r="G152" i="1"/>
  <c r="F152" i="1"/>
  <c r="E152" i="1"/>
  <c r="AB151" i="1"/>
  <c r="S151" i="1"/>
  <c r="R151" i="1"/>
  <c r="Q151" i="1"/>
  <c r="P151" i="1"/>
  <c r="O151" i="1"/>
  <c r="N151" i="1"/>
  <c r="M151" i="1"/>
  <c r="L151" i="1"/>
  <c r="K151" i="1"/>
  <c r="I151" i="1"/>
  <c r="H151" i="1"/>
  <c r="G151" i="1"/>
  <c r="F151" i="1"/>
  <c r="E151" i="1"/>
  <c r="AB150" i="1"/>
  <c r="S150" i="1"/>
  <c r="R150" i="1"/>
  <c r="Q150" i="1"/>
  <c r="P150" i="1"/>
  <c r="O150" i="1"/>
  <c r="N150" i="1"/>
  <c r="M150" i="1"/>
  <c r="L150" i="1"/>
  <c r="K150" i="1"/>
  <c r="I150" i="1"/>
  <c r="H150" i="1"/>
  <c r="G150" i="1"/>
  <c r="F150" i="1"/>
  <c r="E150" i="1"/>
  <c r="AB149" i="1"/>
  <c r="S149" i="1"/>
  <c r="R149" i="1"/>
  <c r="Q149" i="1"/>
  <c r="P149" i="1"/>
  <c r="O149" i="1"/>
  <c r="N149" i="1"/>
  <c r="M149" i="1"/>
  <c r="L149" i="1"/>
  <c r="K149" i="1"/>
  <c r="I149" i="1"/>
  <c r="H149" i="1"/>
  <c r="G149" i="1"/>
  <c r="F149" i="1"/>
  <c r="E149" i="1"/>
  <c r="AB148" i="1"/>
  <c r="S148" i="1"/>
  <c r="R148" i="1"/>
  <c r="Q148" i="1"/>
  <c r="P148" i="1"/>
  <c r="O148" i="1"/>
  <c r="N148" i="1"/>
  <c r="M148" i="1"/>
  <c r="L148" i="1"/>
  <c r="K148" i="1"/>
  <c r="I148" i="1"/>
  <c r="H148" i="1"/>
  <c r="G148" i="1"/>
  <c r="F148" i="1"/>
  <c r="E148" i="1"/>
  <c r="AB147" i="1"/>
  <c r="S147" i="1"/>
  <c r="R147" i="1"/>
  <c r="Q147" i="1"/>
  <c r="P147" i="1"/>
  <c r="O147" i="1"/>
  <c r="N147" i="1"/>
  <c r="M147" i="1"/>
  <c r="L147" i="1"/>
  <c r="K147" i="1"/>
  <c r="I147" i="1"/>
  <c r="H147" i="1"/>
  <c r="G147" i="1"/>
  <c r="F147" i="1"/>
  <c r="E147" i="1"/>
  <c r="AB146" i="1"/>
  <c r="S146" i="1"/>
  <c r="R146" i="1"/>
  <c r="Q146" i="1"/>
  <c r="P146" i="1"/>
  <c r="O146" i="1"/>
  <c r="N146" i="1"/>
  <c r="M146" i="1"/>
  <c r="L146" i="1"/>
  <c r="K146" i="1"/>
  <c r="I146" i="1"/>
  <c r="H146" i="1"/>
  <c r="G146" i="1"/>
  <c r="F146" i="1"/>
  <c r="E146" i="1"/>
  <c r="AB145" i="1"/>
  <c r="S145" i="1"/>
  <c r="R145" i="1"/>
  <c r="Q145" i="1"/>
  <c r="P145" i="1"/>
  <c r="O145" i="1"/>
  <c r="N145" i="1"/>
  <c r="M145" i="1"/>
  <c r="L145" i="1"/>
  <c r="K145" i="1"/>
  <c r="I145" i="1"/>
  <c r="H145" i="1"/>
  <c r="G145" i="1"/>
  <c r="F145" i="1"/>
  <c r="E145" i="1"/>
  <c r="AB144" i="1"/>
  <c r="S144" i="1"/>
  <c r="R144" i="1"/>
  <c r="Q144" i="1"/>
  <c r="P144" i="1"/>
  <c r="O144" i="1"/>
  <c r="N144" i="1"/>
  <c r="M144" i="1"/>
  <c r="L144" i="1"/>
  <c r="K144" i="1"/>
  <c r="I144" i="1"/>
  <c r="H144" i="1"/>
  <c r="G144" i="1"/>
  <c r="F144" i="1"/>
  <c r="E144" i="1"/>
  <c r="AB143" i="1"/>
  <c r="S143" i="1"/>
  <c r="R143" i="1"/>
  <c r="Q143" i="1"/>
  <c r="P143" i="1"/>
  <c r="O143" i="1"/>
  <c r="N143" i="1"/>
  <c r="M143" i="1"/>
  <c r="L143" i="1"/>
  <c r="K143" i="1"/>
  <c r="I143" i="1"/>
  <c r="H143" i="1"/>
  <c r="G143" i="1"/>
  <c r="F143" i="1"/>
  <c r="E143" i="1"/>
  <c r="AB142" i="1"/>
  <c r="S142" i="1"/>
  <c r="R142" i="1"/>
  <c r="Q142" i="1"/>
  <c r="P142" i="1"/>
  <c r="O142" i="1"/>
  <c r="N142" i="1"/>
  <c r="M142" i="1"/>
  <c r="L142" i="1"/>
  <c r="K142" i="1"/>
  <c r="I142" i="1"/>
  <c r="H142" i="1"/>
  <c r="G142" i="1"/>
  <c r="F142" i="1"/>
  <c r="E142" i="1"/>
  <c r="AB141" i="1"/>
  <c r="S141" i="1"/>
  <c r="R141" i="1"/>
  <c r="Q141" i="1"/>
  <c r="P141" i="1"/>
  <c r="O141" i="1"/>
  <c r="N141" i="1"/>
  <c r="M141" i="1"/>
  <c r="L141" i="1"/>
  <c r="K141" i="1"/>
  <c r="I141" i="1"/>
  <c r="H141" i="1"/>
  <c r="G141" i="1"/>
  <c r="F141" i="1"/>
  <c r="E141" i="1"/>
  <c r="AB140" i="1"/>
  <c r="S140" i="1"/>
  <c r="R140" i="1"/>
  <c r="Q140" i="1"/>
  <c r="P140" i="1"/>
  <c r="O140" i="1"/>
  <c r="N140" i="1"/>
  <c r="M140" i="1"/>
  <c r="L140" i="1"/>
  <c r="K140" i="1"/>
  <c r="I140" i="1"/>
  <c r="H140" i="1"/>
  <c r="G140" i="1"/>
  <c r="F140" i="1"/>
  <c r="E140" i="1"/>
  <c r="AB139" i="1"/>
  <c r="S139" i="1"/>
  <c r="R139" i="1"/>
  <c r="Q139" i="1"/>
  <c r="P139" i="1"/>
  <c r="O139" i="1"/>
  <c r="N139" i="1"/>
  <c r="M139" i="1"/>
  <c r="L139" i="1"/>
  <c r="K139" i="1"/>
  <c r="I139" i="1"/>
  <c r="H139" i="1"/>
  <c r="G139" i="1"/>
  <c r="F139" i="1"/>
  <c r="E139" i="1"/>
  <c r="AB138" i="1"/>
  <c r="S138" i="1"/>
  <c r="R138" i="1"/>
  <c r="Q138" i="1"/>
  <c r="P138" i="1"/>
  <c r="O138" i="1"/>
  <c r="N138" i="1"/>
  <c r="M138" i="1"/>
  <c r="L138" i="1"/>
  <c r="K138" i="1"/>
  <c r="I138" i="1"/>
  <c r="H138" i="1"/>
  <c r="G138" i="1"/>
  <c r="F138" i="1"/>
  <c r="E138" i="1"/>
  <c r="AB137" i="1"/>
  <c r="S137" i="1"/>
  <c r="R137" i="1"/>
  <c r="Q137" i="1"/>
  <c r="P137" i="1"/>
  <c r="O137" i="1"/>
  <c r="N137" i="1"/>
  <c r="M137" i="1"/>
  <c r="L137" i="1"/>
  <c r="K137" i="1"/>
  <c r="I137" i="1"/>
  <c r="H137" i="1"/>
  <c r="G137" i="1"/>
  <c r="F137" i="1"/>
  <c r="E137" i="1"/>
  <c r="AB136" i="1"/>
  <c r="S136" i="1"/>
  <c r="R136" i="1"/>
  <c r="Q136" i="1"/>
  <c r="P136" i="1"/>
  <c r="O136" i="1"/>
  <c r="N136" i="1"/>
  <c r="M136" i="1"/>
  <c r="L136" i="1"/>
  <c r="K136" i="1"/>
  <c r="I136" i="1"/>
  <c r="H136" i="1"/>
  <c r="G136" i="1"/>
  <c r="F136" i="1"/>
  <c r="E136" i="1"/>
  <c r="AB135" i="1"/>
  <c r="S135" i="1"/>
  <c r="R135" i="1"/>
  <c r="Q135" i="1"/>
  <c r="P135" i="1"/>
  <c r="O135" i="1"/>
  <c r="N135" i="1"/>
  <c r="M135" i="1"/>
  <c r="L135" i="1"/>
  <c r="K135" i="1"/>
  <c r="I135" i="1"/>
  <c r="H135" i="1"/>
  <c r="G135" i="1"/>
  <c r="F135" i="1"/>
  <c r="E135" i="1"/>
  <c r="AB134" i="1"/>
  <c r="S134" i="1"/>
  <c r="R134" i="1"/>
  <c r="Q134" i="1"/>
  <c r="P134" i="1"/>
  <c r="O134" i="1"/>
  <c r="N134" i="1"/>
  <c r="M134" i="1"/>
  <c r="L134" i="1"/>
  <c r="K134" i="1"/>
  <c r="I134" i="1"/>
  <c r="H134" i="1"/>
  <c r="G134" i="1"/>
  <c r="F134" i="1"/>
  <c r="E134" i="1"/>
  <c r="AB133" i="1"/>
  <c r="S133" i="1"/>
  <c r="R133" i="1"/>
  <c r="Q133" i="1"/>
  <c r="P133" i="1"/>
  <c r="O133" i="1"/>
  <c r="N133" i="1"/>
  <c r="M133" i="1"/>
  <c r="L133" i="1"/>
  <c r="K133" i="1"/>
  <c r="I133" i="1"/>
  <c r="H133" i="1"/>
  <c r="G133" i="1"/>
  <c r="F133" i="1"/>
  <c r="E133" i="1"/>
  <c r="AB132" i="1"/>
  <c r="S132" i="1"/>
  <c r="R132" i="1"/>
  <c r="Q132" i="1"/>
  <c r="P132" i="1"/>
  <c r="O132" i="1"/>
  <c r="N132" i="1"/>
  <c r="M132" i="1"/>
  <c r="L132" i="1"/>
  <c r="K132" i="1"/>
  <c r="I132" i="1"/>
  <c r="H132" i="1"/>
  <c r="G132" i="1"/>
  <c r="F132" i="1"/>
  <c r="E132" i="1"/>
  <c r="AB131" i="1"/>
  <c r="S131" i="1"/>
  <c r="R131" i="1"/>
  <c r="Q131" i="1"/>
  <c r="P131" i="1"/>
  <c r="O131" i="1"/>
  <c r="N131" i="1"/>
  <c r="M131" i="1"/>
  <c r="L131" i="1"/>
  <c r="K131" i="1"/>
  <c r="I131" i="1"/>
  <c r="H131" i="1"/>
  <c r="G131" i="1"/>
  <c r="F131" i="1"/>
  <c r="E131" i="1"/>
  <c r="AB130" i="1"/>
  <c r="S130" i="1"/>
  <c r="R130" i="1"/>
  <c r="Q130" i="1"/>
  <c r="P130" i="1"/>
  <c r="O130" i="1"/>
  <c r="N130" i="1"/>
  <c r="M130" i="1"/>
  <c r="L130" i="1"/>
  <c r="K130" i="1"/>
  <c r="I130" i="1"/>
  <c r="H130" i="1"/>
  <c r="G130" i="1"/>
  <c r="F130" i="1"/>
  <c r="E130" i="1"/>
  <c r="AB129" i="1"/>
  <c r="S129" i="1"/>
  <c r="R129" i="1"/>
  <c r="Q129" i="1"/>
  <c r="P129" i="1"/>
  <c r="O129" i="1"/>
  <c r="N129" i="1"/>
  <c r="M129" i="1"/>
  <c r="L129" i="1"/>
  <c r="K129" i="1"/>
  <c r="I129" i="1"/>
  <c r="H129" i="1"/>
  <c r="G129" i="1"/>
  <c r="F129" i="1"/>
  <c r="E129" i="1"/>
  <c r="AB128" i="1"/>
  <c r="S128" i="1"/>
  <c r="R128" i="1"/>
  <c r="Q128" i="1"/>
  <c r="P128" i="1"/>
  <c r="O128" i="1"/>
  <c r="N128" i="1"/>
  <c r="M128" i="1"/>
  <c r="L128" i="1"/>
  <c r="K128" i="1"/>
  <c r="I128" i="1"/>
  <c r="H128" i="1"/>
  <c r="G128" i="1"/>
  <c r="F128" i="1"/>
  <c r="E128" i="1"/>
  <c r="AB127" i="1"/>
  <c r="S127" i="1"/>
  <c r="R127" i="1"/>
  <c r="Q127" i="1"/>
  <c r="P127" i="1"/>
  <c r="O127" i="1"/>
  <c r="N127" i="1"/>
  <c r="M127" i="1"/>
  <c r="L127" i="1"/>
  <c r="K127" i="1"/>
  <c r="I127" i="1"/>
  <c r="H127" i="1"/>
  <c r="G127" i="1"/>
  <c r="F127" i="1"/>
  <c r="E127" i="1"/>
  <c r="AB126" i="1"/>
  <c r="S126" i="1"/>
  <c r="R126" i="1"/>
  <c r="Q126" i="1"/>
  <c r="P126" i="1"/>
  <c r="O126" i="1"/>
  <c r="N126" i="1"/>
  <c r="M126" i="1"/>
  <c r="L126" i="1"/>
  <c r="K126" i="1"/>
  <c r="I126" i="1"/>
  <c r="H126" i="1"/>
  <c r="G126" i="1"/>
  <c r="F126" i="1"/>
  <c r="E126" i="1"/>
  <c r="AB125" i="1"/>
  <c r="S125" i="1"/>
  <c r="R125" i="1"/>
  <c r="Q125" i="1"/>
  <c r="P125" i="1"/>
  <c r="O125" i="1"/>
  <c r="N125" i="1"/>
  <c r="M125" i="1"/>
  <c r="L125" i="1"/>
  <c r="K125" i="1"/>
  <c r="I125" i="1"/>
  <c r="H125" i="1"/>
  <c r="G125" i="1"/>
  <c r="F125" i="1"/>
  <c r="E125" i="1"/>
  <c r="AB124" i="1"/>
  <c r="S124" i="1"/>
  <c r="R124" i="1"/>
  <c r="Q124" i="1"/>
  <c r="P124" i="1"/>
  <c r="O124" i="1"/>
  <c r="N124" i="1"/>
  <c r="M124" i="1"/>
  <c r="L124" i="1"/>
  <c r="K124" i="1"/>
  <c r="I124" i="1"/>
  <c r="H124" i="1"/>
  <c r="G124" i="1"/>
  <c r="F124" i="1"/>
  <c r="E124" i="1"/>
  <c r="AB123" i="1"/>
  <c r="S123" i="1"/>
  <c r="R123" i="1"/>
  <c r="Q123" i="1"/>
  <c r="P123" i="1"/>
  <c r="O123" i="1"/>
  <c r="N123" i="1"/>
  <c r="M123" i="1"/>
  <c r="L123" i="1"/>
  <c r="K123" i="1"/>
  <c r="I123" i="1"/>
  <c r="H123" i="1"/>
  <c r="G123" i="1"/>
  <c r="F123" i="1"/>
  <c r="E123" i="1"/>
  <c r="AB122" i="1"/>
  <c r="S122" i="1"/>
  <c r="R122" i="1"/>
  <c r="Q122" i="1"/>
  <c r="P122" i="1"/>
  <c r="O122" i="1"/>
  <c r="N122" i="1"/>
  <c r="M122" i="1"/>
  <c r="L122" i="1"/>
  <c r="K122" i="1"/>
  <c r="I122" i="1"/>
  <c r="H122" i="1"/>
  <c r="G122" i="1"/>
  <c r="F122" i="1"/>
  <c r="E122" i="1"/>
  <c r="AB121" i="1"/>
  <c r="S121" i="1"/>
  <c r="R121" i="1"/>
  <c r="Q121" i="1"/>
  <c r="P121" i="1"/>
  <c r="O121" i="1"/>
  <c r="N121" i="1"/>
  <c r="M121" i="1"/>
  <c r="L121" i="1"/>
  <c r="K121" i="1"/>
  <c r="I121" i="1"/>
  <c r="H121" i="1"/>
  <c r="G121" i="1"/>
  <c r="F121" i="1"/>
  <c r="E121" i="1"/>
  <c r="AB120" i="1"/>
  <c r="S120" i="1"/>
  <c r="R120" i="1"/>
  <c r="Q120" i="1"/>
  <c r="P120" i="1"/>
  <c r="O120" i="1"/>
  <c r="N120" i="1"/>
  <c r="M120" i="1"/>
  <c r="L120" i="1"/>
  <c r="K120" i="1"/>
  <c r="I120" i="1"/>
  <c r="H120" i="1"/>
  <c r="G120" i="1"/>
  <c r="F120" i="1"/>
  <c r="E120" i="1"/>
  <c r="AB119" i="1"/>
  <c r="S119" i="1"/>
  <c r="R119" i="1"/>
  <c r="Q119" i="1"/>
  <c r="P119" i="1"/>
  <c r="O119" i="1"/>
  <c r="N119" i="1"/>
  <c r="M119" i="1"/>
  <c r="L119" i="1"/>
  <c r="K119" i="1"/>
  <c r="I119" i="1"/>
  <c r="H119" i="1"/>
  <c r="G119" i="1"/>
  <c r="F119" i="1"/>
  <c r="E119" i="1"/>
  <c r="AB118" i="1"/>
  <c r="S118" i="1"/>
  <c r="R118" i="1"/>
  <c r="Q118" i="1"/>
  <c r="P118" i="1"/>
  <c r="O118" i="1"/>
  <c r="N118" i="1"/>
  <c r="M118" i="1"/>
  <c r="L118" i="1"/>
  <c r="K118" i="1"/>
  <c r="I118" i="1"/>
  <c r="H118" i="1"/>
  <c r="G118" i="1"/>
  <c r="F118" i="1"/>
  <c r="E118" i="1"/>
  <c r="AB117" i="1"/>
  <c r="S117" i="1"/>
  <c r="R117" i="1"/>
  <c r="Q117" i="1"/>
  <c r="P117" i="1"/>
  <c r="O117" i="1"/>
  <c r="N117" i="1"/>
  <c r="M117" i="1"/>
  <c r="L117" i="1"/>
  <c r="K117" i="1"/>
  <c r="I117" i="1"/>
  <c r="H117" i="1"/>
  <c r="G117" i="1"/>
  <c r="F117" i="1"/>
  <c r="E117" i="1"/>
  <c r="AB116" i="1"/>
  <c r="S116" i="1"/>
  <c r="R116" i="1"/>
  <c r="Q116" i="1"/>
  <c r="P116" i="1"/>
  <c r="O116" i="1"/>
  <c r="N116" i="1"/>
  <c r="M116" i="1"/>
  <c r="L116" i="1"/>
  <c r="K116" i="1"/>
  <c r="I116" i="1"/>
  <c r="H116" i="1"/>
  <c r="G116" i="1"/>
  <c r="F116" i="1"/>
  <c r="E116" i="1"/>
  <c r="AB115" i="1"/>
  <c r="S115" i="1"/>
  <c r="R115" i="1"/>
  <c r="Q115" i="1"/>
  <c r="P115" i="1"/>
  <c r="O115" i="1"/>
  <c r="N115" i="1"/>
  <c r="M115" i="1"/>
  <c r="L115" i="1"/>
  <c r="K115" i="1"/>
  <c r="I115" i="1"/>
  <c r="H115" i="1"/>
  <c r="G115" i="1"/>
  <c r="F115" i="1"/>
  <c r="E115" i="1"/>
  <c r="AB114" i="1"/>
  <c r="S114" i="1"/>
  <c r="R114" i="1"/>
  <c r="Q114" i="1"/>
  <c r="P114" i="1"/>
  <c r="O114" i="1"/>
  <c r="N114" i="1"/>
  <c r="M114" i="1"/>
  <c r="L114" i="1"/>
  <c r="K114" i="1"/>
  <c r="I114" i="1"/>
  <c r="H114" i="1"/>
  <c r="G114" i="1"/>
  <c r="F114" i="1"/>
  <c r="E114" i="1"/>
  <c r="AB113" i="1"/>
  <c r="S113" i="1"/>
  <c r="R113" i="1"/>
  <c r="Q113" i="1"/>
  <c r="P113" i="1"/>
  <c r="O113" i="1"/>
  <c r="N113" i="1"/>
  <c r="M113" i="1"/>
  <c r="L113" i="1"/>
  <c r="K113" i="1"/>
  <c r="I113" i="1"/>
  <c r="H113" i="1"/>
  <c r="G113" i="1"/>
  <c r="F113" i="1"/>
  <c r="E113" i="1"/>
  <c r="AB112" i="1"/>
  <c r="S112" i="1"/>
  <c r="R112" i="1"/>
  <c r="Q112" i="1"/>
  <c r="P112" i="1"/>
  <c r="O112" i="1"/>
  <c r="N112" i="1"/>
  <c r="M112" i="1"/>
  <c r="L112" i="1"/>
  <c r="K112" i="1"/>
  <c r="I112" i="1"/>
  <c r="H112" i="1"/>
  <c r="G112" i="1"/>
  <c r="F112" i="1"/>
  <c r="E112" i="1"/>
  <c r="AB111" i="1"/>
  <c r="S111" i="1"/>
  <c r="R111" i="1"/>
  <c r="Q111" i="1"/>
  <c r="P111" i="1"/>
  <c r="O111" i="1"/>
  <c r="N111" i="1"/>
  <c r="M111" i="1"/>
  <c r="L111" i="1"/>
  <c r="K111" i="1"/>
  <c r="I111" i="1"/>
  <c r="H111" i="1"/>
  <c r="G111" i="1"/>
  <c r="F111" i="1"/>
  <c r="E111" i="1"/>
  <c r="AB110" i="1"/>
  <c r="S110" i="1"/>
  <c r="R110" i="1"/>
  <c r="Q110" i="1"/>
  <c r="P110" i="1"/>
  <c r="O110" i="1"/>
  <c r="N110" i="1"/>
  <c r="M110" i="1"/>
  <c r="L110" i="1"/>
  <c r="K110" i="1"/>
  <c r="I110" i="1"/>
  <c r="H110" i="1"/>
  <c r="G110" i="1"/>
  <c r="F110" i="1"/>
  <c r="E110" i="1"/>
  <c r="AB109" i="1"/>
  <c r="S109" i="1"/>
  <c r="R109" i="1"/>
  <c r="Q109" i="1"/>
  <c r="P109" i="1"/>
  <c r="O109" i="1"/>
  <c r="N109" i="1"/>
  <c r="M109" i="1"/>
  <c r="L109" i="1"/>
  <c r="K109" i="1"/>
  <c r="I109" i="1"/>
  <c r="H109" i="1"/>
  <c r="G109" i="1"/>
  <c r="F109" i="1"/>
  <c r="E109" i="1"/>
  <c r="AB108" i="1"/>
  <c r="S108" i="1"/>
  <c r="R108" i="1"/>
  <c r="Q108" i="1"/>
  <c r="P108" i="1"/>
  <c r="O108" i="1"/>
  <c r="N108" i="1"/>
  <c r="M108" i="1"/>
  <c r="L108" i="1"/>
  <c r="K108" i="1"/>
  <c r="I108" i="1"/>
  <c r="H108" i="1"/>
  <c r="G108" i="1"/>
  <c r="F108" i="1"/>
  <c r="E108" i="1"/>
  <c r="AB107" i="1"/>
  <c r="S107" i="1"/>
  <c r="R107" i="1"/>
  <c r="Q107" i="1"/>
  <c r="P107" i="1"/>
  <c r="O107" i="1"/>
  <c r="N107" i="1"/>
  <c r="M107" i="1"/>
  <c r="L107" i="1"/>
  <c r="K107" i="1"/>
  <c r="I107" i="1"/>
  <c r="H107" i="1"/>
  <c r="G107" i="1"/>
  <c r="F107" i="1"/>
  <c r="E107" i="1"/>
  <c r="AB106" i="1"/>
  <c r="S106" i="1"/>
  <c r="R106" i="1"/>
  <c r="Q106" i="1"/>
  <c r="P106" i="1"/>
  <c r="O106" i="1"/>
  <c r="N106" i="1"/>
  <c r="M106" i="1"/>
  <c r="L106" i="1"/>
  <c r="K106" i="1"/>
  <c r="I106" i="1"/>
  <c r="H106" i="1"/>
  <c r="G106" i="1"/>
  <c r="F106" i="1"/>
  <c r="E106" i="1"/>
  <c r="AB105" i="1"/>
  <c r="S105" i="1"/>
  <c r="R105" i="1"/>
  <c r="Q105" i="1"/>
  <c r="P105" i="1"/>
  <c r="O105" i="1"/>
  <c r="N105" i="1"/>
  <c r="M105" i="1"/>
  <c r="L105" i="1"/>
  <c r="K105" i="1"/>
  <c r="I105" i="1"/>
  <c r="H105" i="1"/>
  <c r="G105" i="1"/>
  <c r="F105" i="1"/>
  <c r="E105" i="1"/>
  <c r="AB104" i="1"/>
  <c r="S104" i="1"/>
  <c r="R104" i="1"/>
  <c r="Q104" i="1"/>
  <c r="P104" i="1"/>
  <c r="O104" i="1"/>
  <c r="N104" i="1"/>
  <c r="M104" i="1"/>
  <c r="L104" i="1"/>
  <c r="K104" i="1"/>
  <c r="I104" i="1"/>
  <c r="H104" i="1"/>
  <c r="G104" i="1"/>
  <c r="F104" i="1"/>
  <c r="E104" i="1"/>
  <c r="AB103" i="1"/>
  <c r="S103" i="1"/>
  <c r="R103" i="1"/>
  <c r="Q103" i="1"/>
  <c r="P103" i="1"/>
  <c r="O103" i="1"/>
  <c r="N103" i="1"/>
  <c r="M103" i="1"/>
  <c r="L103" i="1"/>
  <c r="K103" i="1"/>
  <c r="I103" i="1"/>
  <c r="H103" i="1"/>
  <c r="G103" i="1"/>
  <c r="F103" i="1"/>
  <c r="E103" i="1"/>
  <c r="AB102" i="1"/>
  <c r="S102" i="1"/>
  <c r="R102" i="1"/>
  <c r="Q102" i="1"/>
  <c r="P102" i="1"/>
  <c r="O102" i="1"/>
  <c r="N102" i="1"/>
  <c r="M102" i="1"/>
  <c r="L102" i="1"/>
  <c r="K102" i="1"/>
  <c r="I102" i="1"/>
  <c r="H102" i="1"/>
  <c r="G102" i="1"/>
  <c r="F102" i="1"/>
  <c r="E102" i="1"/>
  <c r="AB101" i="1"/>
  <c r="S101" i="1"/>
  <c r="R101" i="1"/>
  <c r="Q101" i="1"/>
  <c r="P101" i="1"/>
  <c r="O101" i="1"/>
  <c r="N101" i="1"/>
  <c r="M101" i="1"/>
  <c r="L101" i="1"/>
  <c r="K101" i="1"/>
  <c r="I101" i="1"/>
  <c r="H101" i="1"/>
  <c r="G101" i="1"/>
  <c r="F101" i="1"/>
  <c r="E101" i="1"/>
  <c r="AB100" i="1"/>
  <c r="S100" i="1"/>
  <c r="R100" i="1"/>
  <c r="Q100" i="1"/>
  <c r="P100" i="1"/>
  <c r="O100" i="1"/>
  <c r="N100" i="1"/>
  <c r="M100" i="1"/>
  <c r="L100" i="1"/>
  <c r="K100" i="1"/>
  <c r="I100" i="1"/>
  <c r="H100" i="1"/>
  <c r="G100" i="1"/>
  <c r="F100" i="1"/>
  <c r="E100" i="1"/>
  <c r="AB99" i="1"/>
  <c r="S99" i="1"/>
  <c r="R99" i="1"/>
  <c r="Q99" i="1"/>
  <c r="P99" i="1"/>
  <c r="O99" i="1"/>
  <c r="N99" i="1"/>
  <c r="M99" i="1"/>
  <c r="L99" i="1"/>
  <c r="K99" i="1"/>
  <c r="I99" i="1"/>
  <c r="H99" i="1"/>
  <c r="G99" i="1"/>
  <c r="F99" i="1"/>
  <c r="E99" i="1"/>
  <c r="AB98" i="1"/>
  <c r="S98" i="1"/>
  <c r="R98" i="1"/>
  <c r="Q98" i="1"/>
  <c r="P98" i="1"/>
  <c r="O98" i="1"/>
  <c r="N98" i="1"/>
  <c r="M98" i="1"/>
  <c r="L98" i="1"/>
  <c r="K98" i="1"/>
  <c r="I98" i="1"/>
  <c r="H98" i="1"/>
  <c r="G98" i="1"/>
  <c r="F98" i="1"/>
  <c r="E98" i="1"/>
  <c r="AB97" i="1"/>
  <c r="S97" i="1"/>
  <c r="R97" i="1"/>
  <c r="Q97" i="1"/>
  <c r="P97" i="1"/>
  <c r="O97" i="1"/>
  <c r="N97" i="1"/>
  <c r="M97" i="1"/>
  <c r="L97" i="1"/>
  <c r="K97" i="1"/>
  <c r="I97" i="1"/>
  <c r="H97" i="1"/>
  <c r="G97" i="1"/>
  <c r="F97" i="1"/>
  <c r="E97" i="1"/>
  <c r="AB96" i="1"/>
  <c r="S96" i="1"/>
  <c r="R96" i="1"/>
  <c r="Q96" i="1"/>
  <c r="P96" i="1"/>
  <c r="O96" i="1"/>
  <c r="N96" i="1"/>
  <c r="M96" i="1"/>
  <c r="L96" i="1"/>
  <c r="K96" i="1"/>
  <c r="I96" i="1"/>
  <c r="H96" i="1"/>
  <c r="G96" i="1"/>
  <c r="F96" i="1"/>
  <c r="E96" i="1"/>
  <c r="AB95" i="1"/>
  <c r="S95" i="1"/>
  <c r="R95" i="1"/>
  <c r="Q95" i="1"/>
  <c r="P95" i="1"/>
  <c r="O95" i="1"/>
  <c r="N95" i="1"/>
  <c r="M95" i="1"/>
  <c r="L95" i="1"/>
  <c r="K95" i="1"/>
  <c r="I95" i="1"/>
  <c r="H95" i="1"/>
  <c r="G95" i="1"/>
  <c r="F95" i="1"/>
  <c r="E95" i="1"/>
  <c r="AB94" i="1"/>
  <c r="S94" i="1"/>
  <c r="R94" i="1"/>
  <c r="Q94" i="1"/>
  <c r="P94" i="1"/>
  <c r="O94" i="1"/>
  <c r="N94" i="1"/>
  <c r="M94" i="1"/>
  <c r="L94" i="1"/>
  <c r="K94" i="1"/>
  <c r="I94" i="1"/>
  <c r="H94" i="1"/>
  <c r="G94" i="1"/>
  <c r="F94" i="1"/>
  <c r="E94" i="1"/>
  <c r="AB93" i="1"/>
  <c r="S93" i="1"/>
  <c r="R93" i="1"/>
  <c r="Q93" i="1"/>
  <c r="P93" i="1"/>
  <c r="O93" i="1"/>
  <c r="N93" i="1"/>
  <c r="M93" i="1"/>
  <c r="L93" i="1"/>
  <c r="K93" i="1"/>
  <c r="I93" i="1"/>
  <c r="H93" i="1"/>
  <c r="G93" i="1"/>
  <c r="F93" i="1"/>
  <c r="E93" i="1"/>
  <c r="AB92" i="1"/>
  <c r="S92" i="1"/>
  <c r="R92" i="1"/>
  <c r="Q92" i="1"/>
  <c r="P92" i="1"/>
  <c r="O92" i="1"/>
  <c r="N92" i="1"/>
  <c r="M92" i="1"/>
  <c r="L92" i="1"/>
  <c r="K92" i="1"/>
  <c r="I92" i="1"/>
  <c r="H92" i="1"/>
  <c r="G92" i="1"/>
  <c r="F92" i="1"/>
  <c r="E92" i="1"/>
  <c r="AB91" i="1"/>
  <c r="S91" i="1"/>
  <c r="R91" i="1"/>
  <c r="Q91" i="1"/>
  <c r="P91" i="1"/>
  <c r="O91" i="1"/>
  <c r="N91" i="1"/>
  <c r="M91" i="1"/>
  <c r="L91" i="1"/>
  <c r="K91" i="1"/>
  <c r="I91" i="1"/>
  <c r="H91" i="1"/>
  <c r="G91" i="1"/>
  <c r="F91" i="1"/>
  <c r="E91" i="1"/>
  <c r="AB90" i="1"/>
  <c r="S90" i="1"/>
  <c r="R90" i="1"/>
  <c r="Q90" i="1"/>
  <c r="P90" i="1"/>
  <c r="O90" i="1"/>
  <c r="N90" i="1"/>
  <c r="M90" i="1"/>
  <c r="L90" i="1"/>
  <c r="K90" i="1"/>
  <c r="I90" i="1"/>
  <c r="H90" i="1"/>
  <c r="G90" i="1"/>
  <c r="F90" i="1"/>
  <c r="E90" i="1"/>
  <c r="AB89" i="1"/>
  <c r="S89" i="1"/>
  <c r="R89" i="1"/>
  <c r="Q89" i="1"/>
  <c r="P89" i="1"/>
  <c r="O89" i="1"/>
  <c r="N89" i="1"/>
  <c r="M89" i="1"/>
  <c r="L89" i="1"/>
  <c r="K89" i="1"/>
  <c r="I89" i="1"/>
  <c r="H89" i="1"/>
  <c r="G89" i="1"/>
  <c r="F89" i="1"/>
  <c r="E89" i="1"/>
  <c r="AB88" i="1"/>
  <c r="S88" i="1"/>
  <c r="R88" i="1"/>
  <c r="Q88" i="1"/>
  <c r="P88" i="1"/>
  <c r="O88" i="1"/>
  <c r="N88" i="1"/>
  <c r="M88" i="1"/>
  <c r="L88" i="1"/>
  <c r="K88" i="1"/>
  <c r="I88" i="1"/>
  <c r="H88" i="1"/>
  <c r="G88" i="1"/>
  <c r="F88" i="1"/>
  <c r="E88" i="1"/>
  <c r="AB87" i="1"/>
  <c r="S87" i="1"/>
  <c r="R87" i="1"/>
  <c r="Q87" i="1"/>
  <c r="P87" i="1"/>
  <c r="O87" i="1"/>
  <c r="N87" i="1"/>
  <c r="M87" i="1"/>
  <c r="L87" i="1"/>
  <c r="K87" i="1"/>
  <c r="I87" i="1"/>
  <c r="H87" i="1"/>
  <c r="G87" i="1"/>
  <c r="F87" i="1"/>
  <c r="E87" i="1"/>
  <c r="AB86" i="1"/>
  <c r="S86" i="1"/>
  <c r="R86" i="1"/>
  <c r="Q86" i="1"/>
  <c r="P86" i="1"/>
  <c r="O86" i="1"/>
  <c r="N86" i="1"/>
  <c r="M86" i="1"/>
  <c r="L86" i="1"/>
  <c r="K86" i="1"/>
  <c r="I86" i="1"/>
  <c r="H86" i="1"/>
  <c r="G86" i="1"/>
  <c r="F86" i="1"/>
  <c r="E86" i="1"/>
  <c r="AB85" i="1"/>
  <c r="S85" i="1"/>
  <c r="R85" i="1"/>
  <c r="Q85" i="1"/>
  <c r="P85" i="1"/>
  <c r="O85" i="1"/>
  <c r="N85" i="1"/>
  <c r="M85" i="1"/>
  <c r="L85" i="1"/>
  <c r="K85" i="1"/>
  <c r="I85" i="1"/>
  <c r="H85" i="1"/>
  <c r="G85" i="1"/>
  <c r="F85" i="1"/>
  <c r="E85" i="1"/>
  <c r="AB84" i="1"/>
  <c r="S84" i="1"/>
  <c r="R84" i="1"/>
  <c r="Q84" i="1"/>
  <c r="P84" i="1"/>
  <c r="O84" i="1"/>
  <c r="N84" i="1"/>
  <c r="M84" i="1"/>
  <c r="L84" i="1"/>
  <c r="K84" i="1"/>
  <c r="I84" i="1"/>
  <c r="H84" i="1"/>
  <c r="G84" i="1"/>
  <c r="F84" i="1"/>
  <c r="E84" i="1"/>
  <c r="AB83" i="1"/>
  <c r="S83" i="1"/>
  <c r="R83" i="1"/>
  <c r="Q83" i="1"/>
  <c r="P83" i="1"/>
  <c r="O83" i="1"/>
  <c r="N83" i="1"/>
  <c r="M83" i="1"/>
  <c r="L83" i="1"/>
  <c r="K83" i="1"/>
  <c r="I83" i="1"/>
  <c r="H83" i="1"/>
  <c r="G83" i="1"/>
  <c r="F83" i="1"/>
  <c r="E83" i="1"/>
  <c r="AB82" i="1"/>
  <c r="S82" i="1"/>
  <c r="R82" i="1"/>
  <c r="Q82" i="1"/>
  <c r="P82" i="1"/>
  <c r="O82" i="1"/>
  <c r="N82" i="1"/>
  <c r="M82" i="1"/>
  <c r="L82" i="1"/>
  <c r="K82" i="1"/>
  <c r="I82" i="1"/>
  <c r="H82" i="1"/>
  <c r="G82" i="1"/>
  <c r="F82" i="1"/>
  <c r="E82" i="1"/>
  <c r="AB81" i="1"/>
  <c r="S81" i="1"/>
  <c r="R81" i="1"/>
  <c r="Q81" i="1"/>
  <c r="P81" i="1"/>
  <c r="O81" i="1"/>
  <c r="N81" i="1"/>
  <c r="M81" i="1"/>
  <c r="L81" i="1"/>
  <c r="K81" i="1"/>
  <c r="I81" i="1"/>
  <c r="H81" i="1"/>
  <c r="G81" i="1"/>
  <c r="F81" i="1"/>
  <c r="E81" i="1"/>
  <c r="AB80" i="1"/>
  <c r="S80" i="1"/>
  <c r="R80" i="1"/>
  <c r="Q80" i="1"/>
  <c r="P80" i="1"/>
  <c r="O80" i="1"/>
  <c r="N80" i="1"/>
  <c r="M80" i="1"/>
  <c r="L80" i="1"/>
  <c r="K80" i="1"/>
  <c r="I80" i="1"/>
  <c r="H80" i="1"/>
  <c r="G80" i="1"/>
  <c r="F80" i="1"/>
  <c r="E80" i="1"/>
  <c r="AB79" i="1"/>
  <c r="S79" i="1"/>
  <c r="R79" i="1"/>
  <c r="Q79" i="1"/>
  <c r="P79" i="1"/>
  <c r="O79" i="1"/>
  <c r="N79" i="1"/>
  <c r="M79" i="1"/>
  <c r="L79" i="1"/>
  <c r="K79" i="1"/>
  <c r="I79" i="1"/>
  <c r="H79" i="1"/>
  <c r="G79" i="1"/>
  <c r="F79" i="1"/>
  <c r="E79" i="1"/>
  <c r="AB78" i="1"/>
  <c r="S78" i="1"/>
  <c r="R78" i="1"/>
  <c r="Q78" i="1"/>
  <c r="P78" i="1"/>
  <c r="O78" i="1"/>
  <c r="N78" i="1"/>
  <c r="M78" i="1"/>
  <c r="L78" i="1"/>
  <c r="K78" i="1"/>
  <c r="I78" i="1"/>
  <c r="H78" i="1"/>
  <c r="G78" i="1"/>
  <c r="F78" i="1"/>
  <c r="E78" i="1"/>
  <c r="AB77" i="1"/>
  <c r="S77" i="1"/>
  <c r="R77" i="1"/>
  <c r="Q77" i="1"/>
  <c r="P77" i="1"/>
  <c r="O77" i="1"/>
  <c r="N77" i="1"/>
  <c r="M77" i="1"/>
  <c r="L77" i="1"/>
  <c r="K77" i="1"/>
  <c r="I77" i="1"/>
  <c r="H77" i="1"/>
  <c r="G77" i="1"/>
  <c r="F77" i="1"/>
  <c r="E77" i="1"/>
  <c r="AB76" i="1"/>
  <c r="S76" i="1"/>
  <c r="R76" i="1"/>
  <c r="Q76" i="1"/>
  <c r="P76" i="1"/>
  <c r="O76" i="1"/>
  <c r="N76" i="1"/>
  <c r="M76" i="1"/>
  <c r="L76" i="1"/>
  <c r="K76" i="1"/>
  <c r="I76" i="1"/>
  <c r="H76" i="1"/>
  <c r="G76" i="1"/>
  <c r="F76" i="1"/>
  <c r="E76" i="1"/>
  <c r="AB75" i="1"/>
  <c r="S75" i="1"/>
  <c r="R75" i="1"/>
  <c r="Q75" i="1"/>
  <c r="P75" i="1"/>
  <c r="O75" i="1"/>
  <c r="N75" i="1"/>
  <c r="M75" i="1"/>
  <c r="L75" i="1"/>
  <c r="K75" i="1"/>
  <c r="I75" i="1"/>
  <c r="H75" i="1"/>
  <c r="G75" i="1"/>
  <c r="F75" i="1"/>
  <c r="E75" i="1"/>
  <c r="AB74" i="1"/>
  <c r="S74" i="1"/>
  <c r="R74" i="1"/>
  <c r="Q74" i="1"/>
  <c r="P74" i="1"/>
  <c r="O74" i="1"/>
  <c r="N74" i="1"/>
  <c r="M74" i="1"/>
  <c r="L74" i="1"/>
  <c r="K74" i="1"/>
  <c r="I74" i="1"/>
  <c r="H74" i="1"/>
  <c r="G74" i="1"/>
  <c r="F74" i="1"/>
  <c r="E74" i="1"/>
  <c r="AB73" i="1"/>
  <c r="S73" i="1"/>
  <c r="R73" i="1"/>
  <c r="Q73" i="1"/>
  <c r="P73" i="1"/>
  <c r="O73" i="1"/>
  <c r="N73" i="1"/>
  <c r="M73" i="1"/>
  <c r="L73" i="1"/>
  <c r="K73" i="1"/>
  <c r="I73" i="1"/>
  <c r="H73" i="1"/>
  <c r="G73" i="1"/>
  <c r="F73" i="1"/>
  <c r="E73" i="1"/>
  <c r="AB72" i="1"/>
  <c r="S72" i="1"/>
  <c r="R72" i="1"/>
  <c r="Q72" i="1"/>
  <c r="P72" i="1"/>
  <c r="O72" i="1"/>
  <c r="N72" i="1"/>
  <c r="M72" i="1"/>
  <c r="L72" i="1"/>
  <c r="K72" i="1"/>
  <c r="I72" i="1"/>
  <c r="H72" i="1"/>
  <c r="G72" i="1"/>
  <c r="F72" i="1"/>
  <c r="E72" i="1"/>
  <c r="AB71" i="1"/>
  <c r="S71" i="1"/>
  <c r="R71" i="1"/>
  <c r="Q71" i="1"/>
  <c r="P71" i="1"/>
  <c r="O71" i="1"/>
  <c r="N71" i="1"/>
  <c r="M71" i="1"/>
  <c r="L71" i="1"/>
  <c r="K71" i="1"/>
  <c r="I71" i="1"/>
  <c r="H71" i="1"/>
  <c r="G71" i="1"/>
  <c r="F71" i="1"/>
  <c r="E71" i="1"/>
  <c r="AB70" i="1"/>
  <c r="S70" i="1"/>
  <c r="R70" i="1"/>
  <c r="Q70" i="1"/>
  <c r="P70" i="1"/>
  <c r="O70" i="1"/>
  <c r="N70" i="1"/>
  <c r="M70" i="1"/>
  <c r="L70" i="1"/>
  <c r="K70" i="1"/>
  <c r="I70" i="1"/>
  <c r="H70" i="1"/>
  <c r="G70" i="1"/>
  <c r="F70" i="1"/>
  <c r="E70" i="1"/>
  <c r="AB69" i="1"/>
  <c r="S69" i="1"/>
  <c r="R69" i="1"/>
  <c r="Q69" i="1"/>
  <c r="P69" i="1"/>
  <c r="O69" i="1"/>
  <c r="N69" i="1"/>
  <c r="M69" i="1"/>
  <c r="L69" i="1"/>
  <c r="K69" i="1"/>
  <c r="I69" i="1"/>
  <c r="H69" i="1"/>
  <c r="G69" i="1"/>
  <c r="F69" i="1"/>
  <c r="E69" i="1"/>
  <c r="AB68" i="1"/>
  <c r="S68" i="1"/>
  <c r="R68" i="1"/>
  <c r="Q68" i="1"/>
  <c r="P68" i="1"/>
  <c r="O68" i="1"/>
  <c r="N68" i="1"/>
  <c r="M68" i="1"/>
  <c r="L68" i="1"/>
  <c r="K68" i="1"/>
  <c r="I68" i="1"/>
  <c r="H68" i="1"/>
  <c r="G68" i="1"/>
  <c r="F68" i="1"/>
  <c r="E68" i="1"/>
  <c r="AB67" i="1"/>
  <c r="S67" i="1"/>
  <c r="R67" i="1"/>
  <c r="Q67" i="1"/>
  <c r="P67" i="1"/>
  <c r="O67" i="1"/>
  <c r="N67" i="1"/>
  <c r="M67" i="1"/>
  <c r="L67" i="1"/>
  <c r="K67" i="1"/>
  <c r="I67" i="1"/>
  <c r="H67" i="1"/>
  <c r="G67" i="1"/>
  <c r="F67" i="1"/>
  <c r="E67" i="1"/>
  <c r="AB66" i="1"/>
  <c r="S66" i="1"/>
  <c r="R66" i="1"/>
  <c r="Q66" i="1"/>
  <c r="P66" i="1"/>
  <c r="O66" i="1"/>
  <c r="N66" i="1"/>
  <c r="M66" i="1"/>
  <c r="L66" i="1"/>
  <c r="K66" i="1"/>
  <c r="I66" i="1"/>
  <c r="H66" i="1"/>
  <c r="G66" i="1"/>
  <c r="F66" i="1"/>
  <c r="E66" i="1"/>
  <c r="AB65" i="1"/>
  <c r="S65" i="1"/>
  <c r="R65" i="1"/>
  <c r="Q65" i="1"/>
  <c r="P65" i="1"/>
  <c r="O65" i="1"/>
  <c r="N65" i="1"/>
  <c r="M65" i="1"/>
  <c r="L65" i="1"/>
  <c r="K65" i="1"/>
  <c r="I65" i="1"/>
  <c r="H65" i="1"/>
  <c r="G65" i="1"/>
  <c r="F65" i="1"/>
  <c r="E65" i="1"/>
  <c r="AB64" i="1"/>
  <c r="S64" i="1"/>
  <c r="R64" i="1"/>
  <c r="Q64" i="1"/>
  <c r="P64" i="1"/>
  <c r="O64" i="1"/>
  <c r="N64" i="1"/>
  <c r="M64" i="1"/>
  <c r="L64" i="1"/>
  <c r="K64" i="1"/>
  <c r="I64" i="1"/>
  <c r="H64" i="1"/>
  <c r="G64" i="1"/>
  <c r="F64" i="1"/>
  <c r="E64" i="1"/>
  <c r="AB63" i="1"/>
  <c r="S63" i="1"/>
  <c r="R63" i="1"/>
  <c r="Q63" i="1"/>
  <c r="P63" i="1"/>
  <c r="O63" i="1"/>
  <c r="N63" i="1"/>
  <c r="M63" i="1"/>
  <c r="L63" i="1"/>
  <c r="K63" i="1"/>
  <c r="I63" i="1"/>
  <c r="H63" i="1"/>
  <c r="G63" i="1"/>
  <c r="F63" i="1"/>
  <c r="E63" i="1"/>
  <c r="AB62" i="1"/>
  <c r="S62" i="1"/>
  <c r="R62" i="1"/>
  <c r="Q62" i="1"/>
  <c r="P62" i="1"/>
  <c r="O62" i="1"/>
  <c r="N62" i="1"/>
  <c r="M62" i="1"/>
  <c r="L62" i="1"/>
  <c r="K62" i="1"/>
  <c r="I62" i="1"/>
  <c r="H62" i="1"/>
  <c r="G62" i="1"/>
  <c r="F62" i="1"/>
  <c r="E62" i="1"/>
  <c r="AB61" i="1"/>
  <c r="S61" i="1"/>
  <c r="R61" i="1"/>
  <c r="Q61" i="1"/>
  <c r="P61" i="1"/>
  <c r="O61" i="1"/>
  <c r="N61" i="1"/>
  <c r="M61" i="1"/>
  <c r="L61" i="1"/>
  <c r="K61" i="1"/>
  <c r="I61" i="1"/>
  <c r="H61" i="1"/>
  <c r="G61" i="1"/>
  <c r="F61" i="1"/>
  <c r="E61" i="1"/>
  <c r="AB60" i="1"/>
  <c r="S60" i="1"/>
  <c r="R60" i="1"/>
  <c r="Q60" i="1"/>
  <c r="P60" i="1"/>
  <c r="O60" i="1"/>
  <c r="N60" i="1"/>
  <c r="M60" i="1"/>
  <c r="L60" i="1"/>
  <c r="K60" i="1"/>
  <c r="I60" i="1"/>
  <c r="H60" i="1"/>
  <c r="G60" i="1"/>
  <c r="F60" i="1"/>
  <c r="E60" i="1"/>
  <c r="AB59" i="1"/>
  <c r="S59" i="1"/>
  <c r="R59" i="1"/>
  <c r="Q59" i="1"/>
  <c r="P59" i="1"/>
  <c r="O59" i="1"/>
  <c r="N59" i="1"/>
  <c r="M59" i="1"/>
  <c r="L59" i="1"/>
  <c r="K59" i="1"/>
  <c r="I59" i="1"/>
  <c r="H59" i="1"/>
  <c r="G59" i="1"/>
  <c r="F59" i="1"/>
  <c r="E59" i="1"/>
  <c r="AB58" i="1"/>
  <c r="S58" i="1"/>
  <c r="R58" i="1"/>
  <c r="Q58" i="1"/>
  <c r="P58" i="1"/>
  <c r="O58" i="1"/>
  <c r="N58" i="1"/>
  <c r="M58" i="1"/>
  <c r="L58" i="1"/>
  <c r="K58" i="1"/>
  <c r="I58" i="1"/>
  <c r="H58" i="1"/>
  <c r="G58" i="1"/>
  <c r="F58" i="1"/>
  <c r="E58" i="1"/>
  <c r="AB57" i="1"/>
  <c r="S57" i="1"/>
  <c r="R57" i="1"/>
  <c r="Q57" i="1"/>
  <c r="P57" i="1"/>
  <c r="O57" i="1"/>
  <c r="N57" i="1"/>
  <c r="M57" i="1"/>
  <c r="L57" i="1"/>
  <c r="K57" i="1"/>
  <c r="I57" i="1"/>
  <c r="H57" i="1"/>
  <c r="G57" i="1"/>
  <c r="F57" i="1"/>
  <c r="E57" i="1"/>
  <c r="AB56" i="1"/>
  <c r="S56" i="1"/>
  <c r="R56" i="1"/>
  <c r="Q56" i="1"/>
  <c r="P56" i="1"/>
  <c r="O56" i="1"/>
  <c r="N56" i="1"/>
  <c r="M56" i="1"/>
  <c r="L56" i="1"/>
  <c r="K56" i="1"/>
  <c r="I56" i="1"/>
  <c r="H56" i="1"/>
  <c r="G56" i="1"/>
  <c r="F56" i="1"/>
  <c r="E56" i="1"/>
  <c r="AB55" i="1"/>
  <c r="S55" i="1"/>
  <c r="R55" i="1"/>
  <c r="Q55" i="1"/>
  <c r="P55" i="1"/>
  <c r="O55" i="1"/>
  <c r="N55" i="1"/>
  <c r="M55" i="1"/>
  <c r="L55" i="1"/>
  <c r="K55" i="1"/>
  <c r="I55" i="1"/>
  <c r="H55" i="1"/>
  <c r="G55" i="1"/>
  <c r="F55" i="1"/>
  <c r="E55" i="1"/>
  <c r="AB54" i="1"/>
  <c r="S54" i="1"/>
  <c r="R54" i="1"/>
  <c r="Q54" i="1"/>
  <c r="P54" i="1"/>
  <c r="O54" i="1"/>
  <c r="N54" i="1"/>
  <c r="M54" i="1"/>
  <c r="L54" i="1"/>
  <c r="K54" i="1"/>
  <c r="I54" i="1"/>
  <c r="H54" i="1"/>
  <c r="G54" i="1"/>
  <c r="F54" i="1"/>
  <c r="E54" i="1"/>
  <c r="AB53" i="1"/>
  <c r="S53" i="1"/>
  <c r="R53" i="1"/>
  <c r="Q53" i="1"/>
  <c r="P53" i="1"/>
  <c r="O53" i="1"/>
  <c r="N53" i="1"/>
  <c r="M53" i="1"/>
  <c r="L53" i="1"/>
  <c r="K53" i="1"/>
  <c r="I53" i="1"/>
  <c r="H53" i="1"/>
  <c r="G53" i="1"/>
  <c r="F53" i="1"/>
  <c r="E53" i="1"/>
  <c r="AB52" i="1"/>
  <c r="S52" i="1"/>
  <c r="R52" i="1"/>
  <c r="Q52" i="1"/>
  <c r="P52" i="1"/>
  <c r="O52" i="1"/>
  <c r="N52" i="1"/>
  <c r="M52" i="1"/>
  <c r="L52" i="1"/>
  <c r="K52" i="1"/>
  <c r="I52" i="1"/>
  <c r="H52" i="1"/>
  <c r="G52" i="1"/>
  <c r="F52" i="1"/>
  <c r="E52" i="1"/>
  <c r="AB51" i="1"/>
  <c r="S51" i="1"/>
  <c r="R51" i="1"/>
  <c r="Q51" i="1"/>
  <c r="P51" i="1"/>
  <c r="O51" i="1"/>
  <c r="N51" i="1"/>
  <c r="M51" i="1"/>
  <c r="L51" i="1"/>
  <c r="K51" i="1"/>
  <c r="I51" i="1"/>
  <c r="H51" i="1"/>
  <c r="G51" i="1"/>
  <c r="F51" i="1"/>
  <c r="E51" i="1"/>
  <c r="AB50" i="1"/>
  <c r="S50" i="1"/>
  <c r="R50" i="1"/>
  <c r="Q50" i="1"/>
  <c r="P50" i="1"/>
  <c r="O50" i="1"/>
  <c r="N50" i="1"/>
  <c r="M50" i="1"/>
  <c r="L50" i="1"/>
  <c r="K50" i="1"/>
  <c r="I50" i="1"/>
  <c r="H50" i="1"/>
  <c r="G50" i="1"/>
  <c r="F50" i="1"/>
  <c r="E50" i="1"/>
  <c r="AB49" i="1"/>
  <c r="S49" i="1"/>
  <c r="R49" i="1"/>
  <c r="Q49" i="1"/>
  <c r="P49" i="1"/>
  <c r="O49" i="1"/>
  <c r="N49" i="1"/>
  <c r="M49" i="1"/>
  <c r="L49" i="1"/>
  <c r="K49" i="1"/>
  <c r="I49" i="1"/>
  <c r="H49" i="1"/>
  <c r="G49" i="1"/>
  <c r="F49" i="1"/>
  <c r="E49" i="1"/>
  <c r="AB48" i="1"/>
  <c r="S48" i="1"/>
  <c r="R48" i="1"/>
  <c r="Q48" i="1"/>
  <c r="P48" i="1"/>
  <c r="O48" i="1"/>
  <c r="N48" i="1"/>
  <c r="M48" i="1"/>
  <c r="L48" i="1"/>
  <c r="K48" i="1"/>
  <c r="I48" i="1"/>
  <c r="H48" i="1"/>
  <c r="G48" i="1"/>
  <c r="F48" i="1"/>
  <c r="E48" i="1"/>
  <c r="AB47" i="1"/>
  <c r="S47" i="1"/>
  <c r="R47" i="1"/>
  <c r="Q47" i="1"/>
  <c r="P47" i="1"/>
  <c r="O47" i="1"/>
  <c r="N47" i="1"/>
  <c r="M47" i="1"/>
  <c r="L47" i="1"/>
  <c r="K47" i="1"/>
  <c r="I47" i="1"/>
  <c r="H47" i="1"/>
  <c r="G47" i="1"/>
  <c r="F47" i="1"/>
  <c r="E47" i="1"/>
  <c r="AB46" i="1"/>
  <c r="S46" i="1"/>
  <c r="R46" i="1"/>
  <c r="Q46" i="1"/>
  <c r="P46" i="1"/>
  <c r="O46" i="1"/>
  <c r="N46" i="1"/>
  <c r="M46" i="1"/>
  <c r="L46" i="1"/>
  <c r="K46" i="1"/>
  <c r="I46" i="1"/>
  <c r="H46" i="1"/>
  <c r="G46" i="1"/>
  <c r="F46" i="1"/>
  <c r="E46" i="1"/>
  <c r="AB45" i="1"/>
  <c r="S45" i="1"/>
  <c r="R45" i="1"/>
  <c r="Q45" i="1"/>
  <c r="P45" i="1"/>
  <c r="O45" i="1"/>
  <c r="N45" i="1"/>
  <c r="M45" i="1"/>
  <c r="L45" i="1"/>
  <c r="K45" i="1"/>
  <c r="I45" i="1"/>
  <c r="H45" i="1"/>
  <c r="G45" i="1"/>
  <c r="F45" i="1"/>
  <c r="E45" i="1"/>
  <c r="AB44" i="1"/>
  <c r="S44" i="1"/>
  <c r="R44" i="1"/>
  <c r="Q44" i="1"/>
  <c r="P44" i="1"/>
  <c r="O44" i="1"/>
  <c r="N44" i="1"/>
  <c r="M44" i="1"/>
  <c r="L44" i="1"/>
  <c r="K44" i="1"/>
  <c r="I44" i="1"/>
  <c r="H44" i="1"/>
  <c r="G44" i="1"/>
  <c r="F44" i="1"/>
  <c r="E44" i="1"/>
  <c r="AB43" i="1"/>
  <c r="S43" i="1"/>
  <c r="R43" i="1"/>
  <c r="Q43" i="1"/>
  <c r="P43" i="1"/>
  <c r="O43" i="1"/>
  <c r="N43" i="1"/>
  <c r="M43" i="1"/>
  <c r="L43" i="1"/>
  <c r="K43" i="1"/>
  <c r="I43" i="1"/>
  <c r="H43" i="1"/>
  <c r="G43" i="1"/>
  <c r="F43" i="1"/>
  <c r="E43" i="1"/>
  <c r="AB42" i="1"/>
  <c r="S42" i="1"/>
  <c r="R42" i="1"/>
  <c r="Q42" i="1"/>
  <c r="P42" i="1"/>
  <c r="O42" i="1"/>
  <c r="N42" i="1"/>
  <c r="M42" i="1"/>
  <c r="L42" i="1"/>
  <c r="K42" i="1"/>
  <c r="I42" i="1"/>
  <c r="H42" i="1"/>
  <c r="G42" i="1"/>
  <c r="F42" i="1"/>
  <c r="E42" i="1"/>
  <c r="AB41" i="1"/>
  <c r="S41" i="1"/>
  <c r="R41" i="1"/>
  <c r="Q41" i="1"/>
  <c r="P41" i="1"/>
  <c r="O41" i="1"/>
  <c r="N41" i="1"/>
  <c r="M41" i="1"/>
  <c r="L41" i="1"/>
  <c r="K41" i="1"/>
  <c r="I41" i="1"/>
  <c r="H41" i="1"/>
  <c r="G41" i="1"/>
  <c r="F41" i="1"/>
  <c r="E41" i="1"/>
  <c r="AB40" i="1"/>
  <c r="S40" i="1"/>
  <c r="R40" i="1"/>
  <c r="Q40" i="1"/>
  <c r="P40" i="1"/>
  <c r="O40" i="1"/>
  <c r="N40" i="1"/>
  <c r="M40" i="1"/>
  <c r="L40" i="1"/>
  <c r="K40" i="1"/>
  <c r="I40" i="1"/>
  <c r="H40" i="1"/>
  <c r="G40" i="1"/>
  <c r="F40" i="1"/>
  <c r="E40" i="1"/>
  <c r="AB39" i="1"/>
  <c r="S39" i="1"/>
  <c r="R39" i="1"/>
  <c r="Q39" i="1"/>
  <c r="P39" i="1"/>
  <c r="O39" i="1"/>
  <c r="N39" i="1"/>
  <c r="M39" i="1"/>
  <c r="L39" i="1"/>
  <c r="K39" i="1"/>
  <c r="I39" i="1"/>
  <c r="H39" i="1"/>
  <c r="G39" i="1"/>
  <c r="F39" i="1"/>
  <c r="E39" i="1"/>
  <c r="AB38" i="1"/>
  <c r="S38" i="1"/>
  <c r="R38" i="1"/>
  <c r="Q38" i="1"/>
  <c r="P38" i="1"/>
  <c r="O38" i="1"/>
  <c r="N38" i="1"/>
  <c r="M38" i="1"/>
  <c r="L38" i="1"/>
  <c r="K38" i="1"/>
  <c r="I38" i="1"/>
  <c r="H38" i="1"/>
  <c r="G38" i="1"/>
  <c r="F38" i="1"/>
  <c r="E38" i="1"/>
  <c r="AB37" i="1"/>
  <c r="S37" i="1"/>
  <c r="R37" i="1"/>
  <c r="Q37" i="1"/>
  <c r="P37" i="1"/>
  <c r="O37" i="1"/>
  <c r="N37" i="1"/>
  <c r="M37" i="1"/>
  <c r="L37" i="1"/>
  <c r="K37" i="1"/>
  <c r="I37" i="1"/>
  <c r="H37" i="1"/>
  <c r="G37" i="1"/>
  <c r="F37" i="1"/>
  <c r="E37" i="1"/>
  <c r="AB36" i="1"/>
  <c r="S36" i="1"/>
  <c r="R36" i="1"/>
  <c r="Q36" i="1"/>
  <c r="P36" i="1"/>
  <c r="O36" i="1"/>
  <c r="N36" i="1"/>
  <c r="M36" i="1"/>
  <c r="L36" i="1"/>
  <c r="K36" i="1"/>
  <c r="I36" i="1"/>
  <c r="H36" i="1"/>
  <c r="G36" i="1"/>
  <c r="F36" i="1"/>
  <c r="E36" i="1"/>
  <c r="AB35" i="1"/>
  <c r="S35" i="1"/>
  <c r="R35" i="1"/>
  <c r="Q35" i="1"/>
  <c r="P35" i="1"/>
  <c r="O35" i="1"/>
  <c r="N35" i="1"/>
  <c r="M35" i="1"/>
  <c r="L35" i="1"/>
  <c r="K35" i="1"/>
  <c r="I35" i="1"/>
  <c r="H35" i="1"/>
  <c r="G35" i="1"/>
  <c r="F35" i="1"/>
  <c r="E35" i="1"/>
  <c r="AB34" i="1"/>
  <c r="S34" i="1"/>
  <c r="R34" i="1"/>
  <c r="Q34" i="1"/>
  <c r="P34" i="1"/>
  <c r="O34" i="1"/>
  <c r="N34" i="1"/>
  <c r="M34" i="1"/>
  <c r="L34" i="1"/>
  <c r="K34" i="1"/>
  <c r="I34" i="1"/>
  <c r="H34" i="1"/>
  <c r="G34" i="1"/>
  <c r="F34" i="1"/>
  <c r="E34" i="1"/>
  <c r="AB33" i="1"/>
  <c r="S33" i="1"/>
  <c r="R33" i="1"/>
  <c r="Q33" i="1"/>
  <c r="P33" i="1"/>
  <c r="O33" i="1"/>
  <c r="N33" i="1"/>
  <c r="M33" i="1"/>
  <c r="L33" i="1"/>
  <c r="K33" i="1"/>
  <c r="I33" i="1"/>
  <c r="H33" i="1"/>
  <c r="G33" i="1"/>
  <c r="F33" i="1"/>
  <c r="E33" i="1"/>
  <c r="AB32" i="1"/>
  <c r="S32" i="1"/>
  <c r="R32" i="1"/>
  <c r="Q32" i="1"/>
  <c r="P32" i="1"/>
  <c r="O32" i="1"/>
  <c r="N32" i="1"/>
  <c r="M32" i="1"/>
  <c r="L32" i="1"/>
  <c r="K32" i="1"/>
  <c r="I32" i="1"/>
  <c r="H32" i="1"/>
  <c r="G32" i="1"/>
  <c r="F32" i="1"/>
  <c r="E32" i="1"/>
  <c r="AB31" i="1"/>
  <c r="S31" i="1"/>
  <c r="R31" i="1"/>
  <c r="Q31" i="1"/>
  <c r="P31" i="1"/>
  <c r="O31" i="1"/>
  <c r="N31" i="1"/>
  <c r="M31" i="1"/>
  <c r="L31" i="1"/>
  <c r="K31" i="1"/>
  <c r="I31" i="1"/>
  <c r="H31" i="1"/>
  <c r="G31" i="1"/>
  <c r="F31" i="1"/>
  <c r="E31" i="1"/>
  <c r="AB30" i="1"/>
  <c r="S30" i="1"/>
  <c r="R30" i="1"/>
  <c r="Q30" i="1"/>
  <c r="P30" i="1"/>
  <c r="O30" i="1"/>
  <c r="N30" i="1"/>
  <c r="M30" i="1"/>
  <c r="L30" i="1"/>
  <c r="K30" i="1"/>
  <c r="I30" i="1"/>
  <c r="H30" i="1"/>
  <c r="G30" i="1"/>
  <c r="F30" i="1"/>
  <c r="E30" i="1"/>
  <c r="AB29" i="1"/>
  <c r="S29" i="1"/>
  <c r="R29" i="1"/>
  <c r="Q29" i="1"/>
  <c r="P29" i="1"/>
  <c r="O29" i="1"/>
  <c r="N29" i="1"/>
  <c r="M29" i="1"/>
  <c r="L29" i="1"/>
  <c r="K29" i="1"/>
  <c r="I29" i="1"/>
  <c r="H29" i="1"/>
  <c r="G29" i="1"/>
  <c r="F29" i="1"/>
  <c r="E29" i="1"/>
  <c r="AB28" i="1"/>
  <c r="S28" i="1"/>
  <c r="R28" i="1"/>
  <c r="Q28" i="1"/>
  <c r="P28" i="1"/>
  <c r="O28" i="1"/>
  <c r="N28" i="1"/>
  <c r="M28" i="1"/>
  <c r="L28" i="1"/>
  <c r="K28" i="1"/>
  <c r="I28" i="1"/>
  <c r="H28" i="1"/>
  <c r="G28" i="1"/>
  <c r="F28" i="1"/>
  <c r="E28" i="1"/>
  <c r="AB27" i="1"/>
  <c r="S27" i="1"/>
  <c r="R27" i="1"/>
  <c r="Q27" i="1"/>
  <c r="P27" i="1"/>
  <c r="O27" i="1"/>
  <c r="N27" i="1"/>
  <c r="M27" i="1"/>
  <c r="L27" i="1"/>
  <c r="K27" i="1"/>
  <c r="I27" i="1"/>
  <c r="H27" i="1"/>
  <c r="G27" i="1"/>
  <c r="F27" i="1"/>
  <c r="E27" i="1"/>
  <c r="AB26" i="1"/>
  <c r="S26" i="1"/>
  <c r="R26" i="1"/>
  <c r="Q26" i="1"/>
  <c r="P26" i="1"/>
  <c r="O26" i="1"/>
  <c r="N26" i="1"/>
  <c r="M26" i="1"/>
  <c r="L26" i="1"/>
  <c r="K26" i="1"/>
  <c r="I26" i="1"/>
  <c r="H26" i="1"/>
  <c r="G26" i="1"/>
  <c r="F26" i="1"/>
  <c r="E26" i="1"/>
  <c r="AB25" i="1"/>
  <c r="S25" i="1"/>
  <c r="R25" i="1"/>
  <c r="Q25" i="1"/>
  <c r="P25" i="1"/>
  <c r="O25" i="1"/>
  <c r="N25" i="1"/>
  <c r="M25" i="1"/>
  <c r="L25" i="1"/>
  <c r="K25" i="1"/>
  <c r="I25" i="1"/>
  <c r="H25" i="1"/>
  <c r="G25" i="1"/>
  <c r="F25" i="1"/>
  <c r="E25" i="1"/>
  <c r="AB24" i="1"/>
  <c r="S24" i="1"/>
  <c r="R24" i="1"/>
  <c r="Q24" i="1"/>
  <c r="P24" i="1"/>
  <c r="O24" i="1"/>
  <c r="N24" i="1"/>
  <c r="M24" i="1"/>
  <c r="L24" i="1"/>
  <c r="K24" i="1"/>
  <c r="I24" i="1"/>
  <c r="H24" i="1"/>
  <c r="G24" i="1"/>
  <c r="F24" i="1"/>
  <c r="E24" i="1"/>
  <c r="AB23" i="1"/>
  <c r="S23" i="1"/>
  <c r="R23" i="1"/>
  <c r="Q23" i="1"/>
  <c r="P23" i="1"/>
  <c r="O23" i="1"/>
  <c r="N23" i="1"/>
  <c r="M23" i="1"/>
  <c r="L23" i="1"/>
  <c r="K23" i="1"/>
  <c r="I23" i="1"/>
  <c r="H23" i="1"/>
  <c r="G23" i="1"/>
  <c r="F23" i="1"/>
  <c r="E23" i="1"/>
  <c r="AB22" i="1"/>
  <c r="S22" i="1"/>
  <c r="R22" i="1"/>
  <c r="Q22" i="1"/>
  <c r="P22" i="1"/>
  <c r="O22" i="1"/>
  <c r="N22" i="1"/>
  <c r="M22" i="1"/>
  <c r="L22" i="1"/>
  <c r="K22" i="1"/>
  <c r="I22" i="1"/>
  <c r="H22" i="1"/>
  <c r="G22" i="1"/>
  <c r="F22" i="1"/>
  <c r="E22" i="1"/>
  <c r="AB21" i="1"/>
  <c r="S21" i="1"/>
  <c r="R21" i="1"/>
  <c r="Q21" i="1"/>
  <c r="P21" i="1"/>
  <c r="O21" i="1"/>
  <c r="N21" i="1"/>
  <c r="M21" i="1"/>
  <c r="L21" i="1"/>
  <c r="K21" i="1"/>
  <c r="I21" i="1"/>
  <c r="H21" i="1"/>
  <c r="G21" i="1"/>
  <c r="F21" i="1"/>
  <c r="E21" i="1"/>
  <c r="AB20" i="1"/>
  <c r="S20" i="1"/>
  <c r="R20" i="1"/>
  <c r="Q20" i="1"/>
  <c r="P20" i="1"/>
  <c r="O20" i="1"/>
  <c r="N20" i="1"/>
  <c r="M20" i="1"/>
  <c r="L20" i="1"/>
  <c r="K20" i="1"/>
  <c r="I20" i="1"/>
  <c r="H20" i="1"/>
  <c r="G20" i="1"/>
  <c r="F20" i="1"/>
  <c r="E20" i="1"/>
  <c r="AB19" i="1"/>
  <c r="S19" i="1"/>
  <c r="R19" i="1"/>
  <c r="Q19" i="1"/>
  <c r="P19" i="1"/>
  <c r="O19" i="1"/>
  <c r="N19" i="1"/>
  <c r="M19" i="1"/>
  <c r="L19" i="1"/>
  <c r="K19" i="1"/>
  <c r="I19" i="1"/>
  <c r="H19" i="1"/>
  <c r="G19" i="1"/>
  <c r="F19" i="1"/>
  <c r="E19" i="1"/>
  <c r="AB18" i="1"/>
  <c r="S18" i="1"/>
  <c r="R18" i="1"/>
  <c r="Q18" i="1"/>
  <c r="P18" i="1"/>
  <c r="O18" i="1"/>
  <c r="N18" i="1"/>
  <c r="M18" i="1"/>
  <c r="L18" i="1"/>
  <c r="K18" i="1"/>
  <c r="I18" i="1"/>
  <c r="H18" i="1"/>
  <c r="G18" i="1"/>
  <c r="F18" i="1"/>
  <c r="E18" i="1"/>
  <c r="AB17" i="1"/>
  <c r="S17" i="1"/>
  <c r="R17" i="1"/>
  <c r="Q17" i="1"/>
  <c r="P17" i="1"/>
  <c r="O17" i="1"/>
  <c r="N17" i="1"/>
  <c r="M17" i="1"/>
  <c r="L17" i="1"/>
  <c r="K17" i="1"/>
  <c r="I17" i="1"/>
  <c r="H17" i="1"/>
  <c r="G17" i="1"/>
  <c r="F17" i="1"/>
  <c r="E17" i="1"/>
  <c r="AB16" i="1"/>
  <c r="S16" i="1"/>
  <c r="R16" i="1"/>
  <c r="Q16" i="1"/>
  <c r="P16" i="1"/>
  <c r="O16" i="1"/>
  <c r="N16" i="1"/>
  <c r="M16" i="1"/>
  <c r="L16" i="1"/>
  <c r="K16" i="1"/>
  <c r="I16" i="1"/>
  <c r="H16" i="1"/>
  <c r="G16" i="1"/>
  <c r="F16" i="1"/>
  <c r="E16" i="1"/>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3" i="2"/>
  <c r="D2" i="2"/>
  <c r="E50" i="14" l="1"/>
  <c r="F50" i="14" s="1"/>
  <c r="G50" i="14" s="1"/>
  <c r="I50" i="14" s="1"/>
  <c r="M50" i="10"/>
  <c r="N50" i="10" s="1"/>
  <c r="O50" i="10" s="1"/>
  <c r="E45" i="14"/>
  <c r="F45" i="14" s="1"/>
  <c r="G45" i="14" s="1"/>
  <c r="I45" i="14" s="1"/>
  <c r="M45" i="10"/>
  <c r="N45" i="10" s="1"/>
  <c r="O45" i="10" s="1"/>
  <c r="E67" i="14"/>
  <c r="F67" i="14" s="1"/>
  <c r="G67" i="14" s="1"/>
  <c r="I67" i="14" s="1"/>
  <c r="M67" i="10"/>
  <c r="N67" i="10" s="1"/>
  <c r="O67" i="10" s="1"/>
  <c r="E74" i="14"/>
  <c r="F74" i="14" s="1"/>
  <c r="G74" i="14" s="1"/>
  <c r="I74" i="14" s="1"/>
  <c r="M74" i="10"/>
  <c r="N74" i="10" s="1"/>
  <c r="O74" i="10" s="1"/>
  <c r="E82" i="14"/>
  <c r="F82" i="14" s="1"/>
  <c r="G82" i="14" s="1"/>
  <c r="I82" i="14" s="1"/>
  <c r="M82" i="10"/>
  <c r="N82" i="10" s="1"/>
  <c r="O82" i="10" s="1"/>
  <c r="E87" i="14"/>
  <c r="F87" i="14" s="1"/>
  <c r="G87" i="14" s="1"/>
  <c r="I87" i="14" s="1"/>
  <c r="M87" i="10"/>
  <c r="N87" i="10" s="1"/>
  <c r="O87" i="10" s="1"/>
  <c r="E96" i="14"/>
  <c r="F96" i="14" s="1"/>
  <c r="G96" i="14" s="1"/>
  <c r="I96" i="14" s="1"/>
  <c r="M96" i="10"/>
  <c r="N96" i="10" s="1"/>
  <c r="O96" i="10" s="1"/>
  <c r="E104" i="14"/>
  <c r="F104" i="14" s="1"/>
  <c r="G104" i="14" s="1"/>
  <c r="I104" i="14" s="1"/>
  <c r="M104" i="10"/>
  <c r="N104" i="10" s="1"/>
  <c r="O104" i="10" s="1"/>
  <c r="E112" i="14"/>
  <c r="F112" i="14" s="1"/>
  <c r="G112" i="14" s="1"/>
  <c r="I112" i="14" s="1"/>
  <c r="M112" i="10"/>
  <c r="N112" i="10" s="1"/>
  <c r="O112" i="10" s="1"/>
  <c r="E68" i="14"/>
  <c r="F68" i="14" s="1"/>
  <c r="G68" i="14" s="1"/>
  <c r="I68" i="14" s="1"/>
  <c r="M68" i="10"/>
  <c r="N68" i="10" s="1"/>
  <c r="O68" i="10" s="1"/>
  <c r="E88" i="14"/>
  <c r="F88" i="14" s="1"/>
  <c r="G88" i="14" s="1"/>
  <c r="I88" i="14" s="1"/>
  <c r="M88" i="10"/>
  <c r="N88" i="10" s="1"/>
  <c r="O88" i="10" s="1"/>
  <c r="E105" i="14"/>
  <c r="F105" i="14" s="1"/>
  <c r="G105" i="14" s="1"/>
  <c r="I105" i="14" s="1"/>
  <c r="M105" i="10"/>
  <c r="N105" i="10" s="1"/>
  <c r="O105" i="10" s="1"/>
  <c r="E113" i="14"/>
  <c r="F113" i="14" s="1"/>
  <c r="G113" i="14" s="1"/>
  <c r="I113" i="14" s="1"/>
  <c r="M113" i="10"/>
  <c r="N113" i="10" s="1"/>
  <c r="O113" i="10" s="1"/>
  <c r="E75" i="14"/>
  <c r="F75" i="14" s="1"/>
  <c r="G75" i="14" s="1"/>
  <c r="I75" i="14" s="1"/>
  <c r="M75" i="10"/>
  <c r="N75" i="10" s="1"/>
  <c r="O75" i="10" s="1"/>
  <c r="E97" i="14"/>
  <c r="F97" i="14" s="1"/>
  <c r="G97" i="14" s="1"/>
  <c r="I97" i="14" s="1"/>
  <c r="M97" i="10"/>
  <c r="N97" i="10" s="1"/>
  <c r="O97" i="10" s="1"/>
  <c r="E47" i="14"/>
  <c r="F47" i="14" s="1"/>
  <c r="G47" i="14" s="1"/>
  <c r="I47" i="14" s="1"/>
  <c r="M47" i="10"/>
  <c r="N47" i="10" s="1"/>
  <c r="O47" i="10" s="1"/>
  <c r="E54" i="14"/>
  <c r="F54" i="14" s="1"/>
  <c r="G54" i="14" s="1"/>
  <c r="I54" i="14" s="1"/>
  <c r="M54" i="10"/>
  <c r="N54" i="10" s="1"/>
  <c r="O54" i="10" s="1"/>
  <c r="E61" i="14"/>
  <c r="F61" i="14" s="1"/>
  <c r="G61" i="14" s="1"/>
  <c r="I61" i="14" s="1"/>
  <c r="M61" i="10"/>
  <c r="N61" i="10" s="1"/>
  <c r="O61" i="10" s="1"/>
  <c r="E69" i="14"/>
  <c r="F69" i="14" s="1"/>
  <c r="G69" i="14" s="1"/>
  <c r="I69" i="14" s="1"/>
  <c r="M69" i="10"/>
  <c r="N69" i="10" s="1"/>
  <c r="O69" i="10" s="1"/>
  <c r="E76" i="14"/>
  <c r="F76" i="14" s="1"/>
  <c r="G76" i="14" s="1"/>
  <c r="I76" i="14" s="1"/>
  <c r="M76" i="10"/>
  <c r="N76" i="10" s="1"/>
  <c r="O76" i="10" s="1"/>
  <c r="E89" i="14"/>
  <c r="F89" i="14" s="1"/>
  <c r="G89" i="14" s="1"/>
  <c r="I89" i="14" s="1"/>
  <c r="M89" i="10"/>
  <c r="N89" i="10" s="1"/>
  <c r="O89" i="10" s="1"/>
  <c r="E98" i="14"/>
  <c r="F98" i="14" s="1"/>
  <c r="G98" i="14" s="1"/>
  <c r="I98" i="14" s="1"/>
  <c r="M98" i="10"/>
  <c r="N98" i="10" s="1"/>
  <c r="O98" i="10" s="1"/>
  <c r="E106" i="14"/>
  <c r="F106" i="14" s="1"/>
  <c r="G106" i="14" s="1"/>
  <c r="I106" i="14" s="1"/>
  <c r="M106" i="10"/>
  <c r="N106" i="10" s="1"/>
  <c r="O106" i="10" s="1"/>
  <c r="E114" i="14"/>
  <c r="F114" i="14" s="1"/>
  <c r="G114" i="14" s="1"/>
  <c r="I114" i="14" s="1"/>
  <c r="M114" i="10"/>
  <c r="N114" i="10" s="1"/>
  <c r="O114" i="10" s="1"/>
  <c r="E53" i="14"/>
  <c r="F53" i="14" s="1"/>
  <c r="G53" i="14" s="1"/>
  <c r="I53" i="14" s="1"/>
  <c r="M53" i="10"/>
  <c r="N53" i="10" s="1"/>
  <c r="O53" i="10" s="1"/>
  <c r="E83" i="14"/>
  <c r="F83" i="14" s="1"/>
  <c r="G83" i="14" s="1"/>
  <c r="I83" i="14" s="1"/>
  <c r="M83" i="10"/>
  <c r="N83" i="10" s="1"/>
  <c r="O83" i="10" s="1"/>
  <c r="E41" i="14"/>
  <c r="F41" i="14" s="1"/>
  <c r="M41" i="10"/>
  <c r="N41" i="10" s="1"/>
  <c r="E48" i="14"/>
  <c r="F48" i="14" s="1"/>
  <c r="G48" i="14" s="1"/>
  <c r="I48" i="14" s="1"/>
  <c r="M48" i="10"/>
  <c r="N48" i="10" s="1"/>
  <c r="O48" i="10" s="1"/>
  <c r="E55" i="14"/>
  <c r="F55" i="14" s="1"/>
  <c r="G55" i="14" s="1"/>
  <c r="I55" i="14" s="1"/>
  <c r="M55" i="10"/>
  <c r="N55" i="10" s="1"/>
  <c r="O55" i="10" s="1"/>
  <c r="E62" i="14"/>
  <c r="F62" i="14" s="1"/>
  <c r="G62" i="14" s="1"/>
  <c r="I62" i="14" s="1"/>
  <c r="M62" i="10"/>
  <c r="N62" i="10" s="1"/>
  <c r="O62" i="10" s="1"/>
  <c r="E70" i="14"/>
  <c r="F70" i="14" s="1"/>
  <c r="G70" i="14" s="1"/>
  <c r="I70" i="14" s="1"/>
  <c r="M70" i="10"/>
  <c r="N70" i="10" s="1"/>
  <c r="O70" i="10" s="1"/>
  <c r="E77" i="14"/>
  <c r="F77" i="14" s="1"/>
  <c r="G77" i="14" s="1"/>
  <c r="I77" i="14" s="1"/>
  <c r="M77" i="10"/>
  <c r="N77" i="10" s="1"/>
  <c r="O77" i="10" s="1"/>
  <c r="E84" i="14"/>
  <c r="F84" i="14" s="1"/>
  <c r="G84" i="14" s="1"/>
  <c r="I84" i="14" s="1"/>
  <c r="M84" i="10"/>
  <c r="N84" i="10" s="1"/>
  <c r="O84" i="10" s="1"/>
  <c r="E90" i="14"/>
  <c r="F90" i="14" s="1"/>
  <c r="G90" i="14" s="1"/>
  <c r="I90" i="14" s="1"/>
  <c r="M90" i="10"/>
  <c r="N90" i="10" s="1"/>
  <c r="O90" i="10" s="1"/>
  <c r="E100" i="14"/>
  <c r="F100" i="14" s="1"/>
  <c r="G100" i="14" s="1"/>
  <c r="I100" i="14" s="1"/>
  <c r="M100" i="10"/>
  <c r="N100" i="10" s="1"/>
  <c r="O100" i="10" s="1"/>
  <c r="E107" i="14"/>
  <c r="F107" i="14" s="1"/>
  <c r="G107" i="14" s="1"/>
  <c r="I107" i="14" s="1"/>
  <c r="M107" i="10"/>
  <c r="N107" i="10" s="1"/>
  <c r="O107" i="10" s="1"/>
  <c r="E115" i="14"/>
  <c r="F115" i="14" s="1"/>
  <c r="G115" i="14" s="1"/>
  <c r="I115" i="14" s="1"/>
  <c r="M115" i="10"/>
  <c r="N115" i="10" s="1"/>
  <c r="O115" i="10" s="1"/>
  <c r="E60" i="14"/>
  <c r="F60" i="14" s="1"/>
  <c r="G60" i="14" s="1"/>
  <c r="I60" i="14" s="1"/>
  <c r="M60" i="10"/>
  <c r="N60" i="10" s="1"/>
  <c r="O60" i="10" s="1"/>
  <c r="E42" i="14"/>
  <c r="F42" i="14" s="1"/>
  <c r="G42" i="14" s="1"/>
  <c r="I42" i="14" s="1"/>
  <c r="M42" i="10"/>
  <c r="N42" i="10" s="1"/>
  <c r="O42" i="10" s="1"/>
  <c r="E49" i="14"/>
  <c r="F49" i="14" s="1"/>
  <c r="G49" i="14" s="1"/>
  <c r="I49" i="14" s="1"/>
  <c r="M49" i="10"/>
  <c r="N49" i="10" s="1"/>
  <c r="O49" i="10" s="1"/>
  <c r="E56" i="14"/>
  <c r="F56" i="14" s="1"/>
  <c r="G56" i="14" s="1"/>
  <c r="I56" i="14" s="1"/>
  <c r="M56" i="10"/>
  <c r="N56" i="10" s="1"/>
  <c r="O56" i="10" s="1"/>
  <c r="E63" i="14"/>
  <c r="F63" i="14" s="1"/>
  <c r="G63" i="14" s="1"/>
  <c r="I63" i="14" s="1"/>
  <c r="M63" i="10"/>
  <c r="N63" i="10" s="1"/>
  <c r="O63" i="10" s="1"/>
  <c r="E78" i="14"/>
  <c r="F78" i="14" s="1"/>
  <c r="G78" i="14" s="1"/>
  <c r="I78" i="14" s="1"/>
  <c r="M78" i="10"/>
  <c r="N78" i="10" s="1"/>
  <c r="O78" i="10" s="1"/>
  <c r="E85" i="14"/>
  <c r="F85" i="14" s="1"/>
  <c r="G85" i="14" s="1"/>
  <c r="I85" i="14" s="1"/>
  <c r="M85" i="10"/>
  <c r="N85" i="10" s="1"/>
  <c r="O85" i="10" s="1"/>
  <c r="E91" i="14"/>
  <c r="F91" i="14" s="1"/>
  <c r="G91" i="14" s="1"/>
  <c r="I91" i="14" s="1"/>
  <c r="M91" i="10"/>
  <c r="N91" i="10" s="1"/>
  <c r="O91" i="10" s="1"/>
  <c r="E108" i="14"/>
  <c r="F108" i="14" s="1"/>
  <c r="G108" i="14" s="1"/>
  <c r="I108" i="14" s="1"/>
  <c r="M108" i="10"/>
  <c r="N108" i="10" s="1"/>
  <c r="O108" i="10" s="1"/>
  <c r="E116" i="14"/>
  <c r="F116" i="14" s="1"/>
  <c r="G116" i="14" s="1"/>
  <c r="I116" i="14" s="1"/>
  <c r="M116" i="10"/>
  <c r="N116" i="10" s="1"/>
  <c r="O116" i="10" s="1"/>
  <c r="E46" i="14"/>
  <c r="F46" i="14" s="1"/>
  <c r="G46" i="14" s="1"/>
  <c r="I46" i="14" s="1"/>
  <c r="M46" i="10"/>
  <c r="N46" i="10" s="1"/>
  <c r="O46" i="10" s="1"/>
  <c r="E64" i="14"/>
  <c r="F64" i="14" s="1"/>
  <c r="G64" i="14" s="1"/>
  <c r="I64" i="14" s="1"/>
  <c r="M64" i="10"/>
  <c r="N64" i="10" s="1"/>
  <c r="O64" i="10" s="1"/>
  <c r="E92" i="14"/>
  <c r="F92" i="14" s="1"/>
  <c r="G92" i="14" s="1"/>
  <c r="I92" i="14" s="1"/>
  <c r="M92" i="10"/>
  <c r="N92" i="10" s="1"/>
  <c r="O92" i="10" s="1"/>
  <c r="E101" i="14"/>
  <c r="F101" i="14" s="1"/>
  <c r="G101" i="14" s="1"/>
  <c r="I101" i="14" s="1"/>
  <c r="M101" i="10"/>
  <c r="N101" i="10" s="1"/>
  <c r="O101" i="10" s="1"/>
  <c r="E109" i="14"/>
  <c r="F109" i="14" s="1"/>
  <c r="G109" i="14" s="1"/>
  <c r="I109" i="14" s="1"/>
  <c r="M109" i="10"/>
  <c r="N109" i="10" s="1"/>
  <c r="O109" i="10" s="1"/>
  <c r="E71" i="14"/>
  <c r="F71" i="14" s="1"/>
  <c r="G71" i="14" s="1"/>
  <c r="I71" i="14" s="1"/>
  <c r="M71" i="10"/>
  <c r="N71" i="10" s="1"/>
  <c r="O71" i="10" s="1"/>
  <c r="M43" i="10"/>
  <c r="N43" i="10" s="1"/>
  <c r="O43" i="10" s="1"/>
  <c r="E43" i="14"/>
  <c r="F43" i="14" s="1"/>
  <c r="G43" i="14" s="1"/>
  <c r="I43" i="14" s="1"/>
  <c r="E51" i="14"/>
  <c r="F51" i="14" s="1"/>
  <c r="G51" i="14" s="1"/>
  <c r="I51" i="14" s="1"/>
  <c r="M51" i="10"/>
  <c r="N51" i="10" s="1"/>
  <c r="O51" i="10" s="1"/>
  <c r="E58" i="14"/>
  <c r="F58" i="14" s="1"/>
  <c r="G58" i="14" s="1"/>
  <c r="I58" i="14" s="1"/>
  <c r="M58" i="10"/>
  <c r="N58" i="10" s="1"/>
  <c r="O58" i="10" s="1"/>
  <c r="E65" i="14"/>
  <c r="F65" i="14" s="1"/>
  <c r="G65" i="14" s="1"/>
  <c r="I65" i="14" s="1"/>
  <c r="M65" i="10"/>
  <c r="N65" i="10" s="1"/>
  <c r="O65" i="10" s="1"/>
  <c r="E72" i="14"/>
  <c r="F72" i="14" s="1"/>
  <c r="G72" i="14" s="1"/>
  <c r="I72" i="14" s="1"/>
  <c r="M72" i="10"/>
  <c r="N72" i="10" s="1"/>
  <c r="O72" i="10" s="1"/>
  <c r="E80" i="14"/>
  <c r="F80" i="14" s="1"/>
  <c r="G80" i="14" s="1"/>
  <c r="I80" i="14" s="1"/>
  <c r="M80" i="10"/>
  <c r="N80" i="10" s="1"/>
  <c r="O80" i="10" s="1"/>
  <c r="E93" i="14"/>
  <c r="F93" i="14" s="1"/>
  <c r="G93" i="14" s="1"/>
  <c r="I93" i="14" s="1"/>
  <c r="M93" i="10"/>
  <c r="N93" i="10" s="1"/>
  <c r="O93" i="10" s="1"/>
  <c r="E102" i="14"/>
  <c r="F102" i="14" s="1"/>
  <c r="G102" i="14" s="1"/>
  <c r="I102" i="14" s="1"/>
  <c r="M102" i="10"/>
  <c r="N102" i="10" s="1"/>
  <c r="O102" i="10" s="1"/>
  <c r="E110" i="14"/>
  <c r="F110" i="14" s="1"/>
  <c r="G110" i="14" s="1"/>
  <c r="I110" i="14" s="1"/>
  <c r="M110" i="10"/>
  <c r="N110" i="10" s="1"/>
  <c r="O110" i="10" s="1"/>
  <c r="E57" i="14"/>
  <c r="F57" i="14" s="1"/>
  <c r="G57" i="14" s="1"/>
  <c r="I57" i="14" s="1"/>
  <c r="M57" i="10"/>
  <c r="N57" i="10" s="1"/>
  <c r="O57" i="10" s="1"/>
  <c r="E79" i="14"/>
  <c r="F79" i="14" s="1"/>
  <c r="G79" i="14" s="1"/>
  <c r="I79" i="14" s="1"/>
  <c r="M79" i="10"/>
  <c r="N79" i="10" s="1"/>
  <c r="O79" i="10" s="1"/>
  <c r="E44" i="14"/>
  <c r="F44" i="14" s="1"/>
  <c r="G44" i="14" s="1"/>
  <c r="I44" i="14" s="1"/>
  <c r="M44" i="10"/>
  <c r="N44" i="10" s="1"/>
  <c r="O44" i="10" s="1"/>
  <c r="E52" i="14"/>
  <c r="F52" i="14" s="1"/>
  <c r="G52" i="14" s="1"/>
  <c r="I52" i="14" s="1"/>
  <c r="M52" i="10"/>
  <c r="N52" i="10" s="1"/>
  <c r="O52" i="10" s="1"/>
  <c r="E59" i="14"/>
  <c r="F59" i="14" s="1"/>
  <c r="G59" i="14" s="1"/>
  <c r="I59" i="14" s="1"/>
  <c r="M59" i="10"/>
  <c r="N59" i="10" s="1"/>
  <c r="O59" i="10" s="1"/>
  <c r="E66" i="14"/>
  <c r="F66" i="14" s="1"/>
  <c r="G66" i="14" s="1"/>
  <c r="I66" i="14" s="1"/>
  <c r="M66" i="10"/>
  <c r="N66" i="10" s="1"/>
  <c r="O66" i="10" s="1"/>
  <c r="E73" i="14"/>
  <c r="F73" i="14" s="1"/>
  <c r="G73" i="14" s="1"/>
  <c r="I73" i="14" s="1"/>
  <c r="M73" i="10"/>
  <c r="N73" i="10" s="1"/>
  <c r="O73" i="10" s="1"/>
  <c r="E81" i="14"/>
  <c r="F81" i="14" s="1"/>
  <c r="G81" i="14" s="1"/>
  <c r="I81" i="14" s="1"/>
  <c r="M81" i="10"/>
  <c r="N81" i="10" s="1"/>
  <c r="O81" i="10" s="1"/>
  <c r="E86" i="14"/>
  <c r="F86" i="14" s="1"/>
  <c r="G86" i="14" s="1"/>
  <c r="I86" i="14" s="1"/>
  <c r="M86" i="10"/>
  <c r="N86" i="10" s="1"/>
  <c r="O86" i="10" s="1"/>
  <c r="E94" i="14"/>
  <c r="F94" i="14" s="1"/>
  <c r="G94" i="14" s="1"/>
  <c r="I94" i="14" s="1"/>
  <c r="M94" i="10"/>
  <c r="N94" i="10" s="1"/>
  <c r="O94" i="10" s="1"/>
  <c r="E103" i="14"/>
  <c r="F103" i="14" s="1"/>
  <c r="G103" i="14" s="1"/>
  <c r="I103" i="14" s="1"/>
  <c r="M103" i="10"/>
  <c r="N103" i="10" s="1"/>
  <c r="O103" i="10" s="1"/>
  <c r="E111" i="14"/>
  <c r="F111" i="14" s="1"/>
  <c r="G111" i="14" s="1"/>
  <c r="I111" i="14" s="1"/>
  <c r="M111" i="10"/>
  <c r="N111" i="10" s="1"/>
  <c r="O111" i="10" s="1"/>
  <c r="O41" i="10" l="1"/>
  <c r="O117" i="10" s="1"/>
  <c r="O37" i="10" s="1"/>
  <c r="N117" i="10"/>
  <c r="N37" i="10" s="1"/>
  <c r="G41" i="14"/>
  <c r="F117" i="14"/>
  <c r="F37" i="14" s="1"/>
  <c r="I41" i="14" l="1"/>
  <c r="G117" i="14"/>
  <c r="G37" i="14"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AECED1A-39E5-4761-B696-752FDD1ADFC4}" keepAlive="1" name="ModelConnection_ExterneDaten_1" description="Datenmodell" type="5" refreshedVersion="8" minRefreshableVersion="5" saveData="1">
    <dbPr connection="Data Model Connection" command="DRILLTHROUGH MAXROWS 1000 SELECT FROM [Model] WHERE (([Tabelle_Auswertung  Straße   Hilfsspalte keine Energieangabe].[Anschlussinteresse:].[All],[Tabelle_Auswertung  Straße   Hilfsspalte keine Energieangabe].[Ortsteil].[All],[Measures].[Energie - Holz (kWh/a)],[Tabelle_Auswertung  Straße   Hilfsspalte keine Energieangabe].[Straße].&amp;[Zur Heide])) RETURN [$Tabelle_Auswertung  Straße   Hilfsspalte keine Energieangabe].[Straße],[$Tabelle_Auswertung  Straße   Hilfsspalte keine Energieangabe].[Ortsteil],[$Tabelle_Auswertung  Straße   Hilfsspalte keine Energieangabe].[Anschlussinteresse:],[$Tabelle_Auswertung  Straße   Hilfsspalte keine Energieangabe].[ja],[$Tabelle_Auswertung  Straße   Hilfsspalte keine Energieangabe].[ja &amp; unklar],[$Tabelle_Auswertung  Straße   Hilfsspalte keine Energieangabe].[unklar],[$Tabelle_Auswertung  Straße   Hilfsspalte keine Energieangabe].[nein &amp; unklar],[$Tabelle_Auswertung  Straße   Hilfsspalte keine Energieangabe].[nein],[$Tabelle_Auswertung  Straße   Hilfsspalte keine Energieangabe].[Bisheriger Energieträger:],[$Tabelle_Auswertung  Straße   Hilfsspalte keine Energieangabe].[Heizöl],[$Tabelle_Auswertung  Straße   Hilfsspalte keine Energieangabe].[Erdgas],[$Tabelle_Auswertung  Straße   Hilfsspalte keine Energieangabe].[Flüssiggas],[$Tabelle_Auswertung  Straße   Hilfsspalte keine Energieangabe].[Strom],[$Tabelle_Auswertung  Straße   Hilfsspalte keine Energieangabe].[Wärmepumpe],[$Tabelle_Auswertung  Straße   Hilfsspalte keine Energieangabe].[Holz],[$Tabelle_Auswertung  Straße   Hilfsspalte keine Energieangabe].[Pellets],[$Tabelle_Auswertung  Straße   Hilfsspalte keine Energieangabe].[Hackschnitzel],[$Tabelle_Auswertung  Straße   Hilfsspalte keine Energieangabe].[Andere],[$Tabelle_Auswertung  Straße   Hilfsspalte keine Energieangabe].[Heizöl (l/a)],[$Tabelle_Auswertung  Straße   Hilfsspalte keine Energieangabe].[Erdgas (m3/a)],[$Tabelle_Auswertung  Straße   Hilfsspalte keine Energieangabe].[Flüssiggas (l/a):],[$Tabelle_Auswertung  Straße   Hilfsspalte keine Energieangabe].[Strom (kWh/a):],[$Tabelle_Auswertung  Straße   Hilfsspalte keine Energieangabe].[Wärmepumpe (kWh/a):],[$Tabelle_Auswertung  Straße   Hilfsspalte keine Energieangabe].[Holz-Kamin (Raummeter/a):],[$Tabelle_Auswertung  Straße   Hilfsspalte keine Energieangabe].[Holz-Pellets (kg/a):],[$Tabelle_Auswertung  Straße   Hilfsspalte keine Energieangabe].[Holzhackschnitzel (Schüttraummeter/a):],[$Tabelle_Auswertung  Straße   Hilfsspalte keine Energieangabe].[Hilfsspalte keine Energieangabe]" commandType="4"/>
    <extLst>
      <ext xmlns:x15="http://schemas.microsoft.com/office/spreadsheetml/2010/11/main" uri="{DE250136-89BD-433C-8126-D09CA5730AF9}">
        <x15:connection id="" model="1"/>
      </ext>
    </extLst>
  </connection>
  <connection id="2" xr16:uid="{07EBC4BC-5287-446A-AB5C-A0121AEDA7E2}" keepAlive="1" name="ThisWorkbookDataModel" description="Datenmodel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3" xr16:uid="{E5BA63C9-48F3-4770-BB90-B7A6E4AF3F3B}" name="WorksheetConnection_Oeversee-Waerme_Auswertung - öffentlich.xlsx!Tabelle_Auswertung[[Straße]:[Hilfsspalte keine Energieangabe]]" type="102" refreshedVersion="8" minRefreshableVersion="5">
    <extLst>
      <ext xmlns:x15="http://schemas.microsoft.com/office/spreadsheetml/2010/11/main" uri="{DE250136-89BD-433C-8126-D09CA5730AF9}">
        <x15:connection id="Tabelle_Auswertung  Straße   Hilfsspalte keine Energieangabe" autoDelete="1">
          <x15:rangePr sourceName="_xlcn.WorksheetConnection_OeverseeWaerme_Auswertungöffentlich.xlsxTabelle_AuswertungStraßeHilfsspaltekeineEnergieangabe1"/>
        </x15:connection>
      </ext>
    </extLst>
  </connection>
  <connection id="4" xr16:uid="{BD02FEFD-BC7F-46E5-AE7E-C40F122F1601}" name="WorksheetConnection_Oeversee-Waerme_Auswertung - öffentlich.xlsx!Tabelle_Straßenliste" type="102" refreshedVersion="8" minRefreshableVersion="5">
    <extLst>
      <ext xmlns:x15="http://schemas.microsoft.com/office/spreadsheetml/2010/11/main" uri="{DE250136-89BD-433C-8126-D09CA5730AF9}">
        <x15:connection id="Tabelle_Straßenliste">
          <x15:rangePr sourceName="_xlcn.WorksheetConnection_OeverseeWaerme_Auswertungöffentlich.xlsxTabelle_Straßenliste1"/>
        </x15:connection>
      </ext>
    </extLst>
  </connection>
  <connection id="5" xr16:uid="{8EAE73C6-7904-48E5-9BAF-FB742B7FF11E}" name="WorksheetConnection_Oeversee-Waerme_Auswertung - öffentlich.xlsx!Umrechnung_Energie" type="102" refreshedVersion="8" minRefreshableVersion="5">
    <extLst>
      <ext xmlns:x15="http://schemas.microsoft.com/office/spreadsheetml/2010/11/main" uri="{DE250136-89BD-433C-8126-D09CA5730AF9}">
        <x15:connection id="Umrechnung_Energie">
          <x15:rangePr sourceName="_xlcn.WorksheetConnection_OeverseeWaerme_Auswertungöffentlich.xlsxUmrechnung_Energie1"/>
        </x15:connection>
      </ext>
    </extLst>
  </connection>
</connections>
</file>

<file path=xl/sharedStrings.xml><?xml version="1.0" encoding="utf-8"?>
<sst xmlns="http://schemas.openxmlformats.org/spreadsheetml/2006/main" count="3329" uniqueCount="256">
  <si>
    <t>ID</t>
  </si>
  <si>
    <t>Straße</t>
  </si>
  <si>
    <t>Ortsteil</t>
  </si>
  <si>
    <t>Anschlussinteresse:</t>
  </si>
  <si>
    <t>ja</t>
  </si>
  <si>
    <t>ja &amp; unklar</t>
  </si>
  <si>
    <t>unklar</t>
  </si>
  <si>
    <t>nein &amp; unklar</t>
  </si>
  <si>
    <t>nein</t>
  </si>
  <si>
    <t>Bisheriger Energieträger:</t>
  </si>
  <si>
    <t>Heizöl</t>
  </si>
  <si>
    <t>Erdgas</t>
  </si>
  <si>
    <t>Flüssiggas</t>
  </si>
  <si>
    <t>Strom</t>
  </si>
  <si>
    <t>Wärmepumpe</t>
  </si>
  <si>
    <t>Holz</t>
  </si>
  <si>
    <t>Pellets</t>
  </si>
  <si>
    <t>Hackschnitzel</t>
  </si>
  <si>
    <t>Andere</t>
  </si>
  <si>
    <t>Heizöl (l/a)</t>
  </si>
  <si>
    <t>Erdgas (m3/a)</t>
  </si>
  <si>
    <t>Flüssiggas (l/a):</t>
  </si>
  <si>
    <t>Strom (kWh/a):</t>
  </si>
  <si>
    <t>Wärmepumpe (kWh/a):</t>
  </si>
  <si>
    <t>Holz-Kamin (Raummeter/a):</t>
  </si>
  <si>
    <t>Holz-Pellets (kg/a):</t>
  </si>
  <si>
    <t>Holzhackschnitzel (Schüttraummeter/a):</t>
  </si>
  <si>
    <t>Hilfsspalte keine Energieangabe</t>
  </si>
  <si>
    <t>Am Krug</t>
  </si>
  <si>
    <t>Vielister Bogen</t>
  </si>
  <si>
    <t>Westeracker</t>
  </si>
  <si>
    <t>Am Brautplatz</t>
  </si>
  <si>
    <t/>
  </si>
  <si>
    <t>Wärmepumpe &amp; Holz</t>
  </si>
  <si>
    <t>Bahnhofstraße</t>
  </si>
  <si>
    <t>Flüssiggas &amp; Holz</t>
  </si>
  <si>
    <t>An der Beek</t>
  </si>
  <si>
    <t>Strom (direkt)</t>
  </si>
  <si>
    <t>Barderup-Ost</t>
  </si>
  <si>
    <t>Heizöl &amp; Holz</t>
  </si>
  <si>
    <t>Barderuper Straße</t>
  </si>
  <si>
    <t>Juhlschauer Straße</t>
  </si>
  <si>
    <t>Heidefelder Weg</t>
  </si>
  <si>
    <t>Holzpellets</t>
  </si>
  <si>
    <t>Westerreihe</t>
  </si>
  <si>
    <t>Ahornweg</t>
  </si>
  <si>
    <t>Großsolter Weg</t>
  </si>
  <si>
    <t>anderes</t>
  </si>
  <si>
    <t>Frörupsand</t>
  </si>
  <si>
    <t>Barderuper Dörpstraat</t>
  </si>
  <si>
    <t>Augaarder Weg</t>
  </si>
  <si>
    <t>Am Dorfplatz</t>
  </si>
  <si>
    <t>Zur Höhe</t>
  </si>
  <si>
    <t>Erdgas &amp; Holz</t>
  </si>
  <si>
    <t>Stapelholmer Weg</t>
  </si>
  <si>
    <t>Achter de Schmee</t>
  </si>
  <si>
    <t>Kallehoe</t>
  </si>
  <si>
    <t>Westerhöhe</t>
  </si>
  <si>
    <t>Bilschauweg</t>
  </si>
  <si>
    <t>Pellets &amp; Holz</t>
  </si>
  <si>
    <t>Ostertoft</t>
  </si>
  <si>
    <t>Wanderuper Weg</t>
  </si>
  <si>
    <t>Norderlück</t>
  </si>
  <si>
    <t>Süderweg</t>
  </si>
  <si>
    <t>Zur Heide</t>
  </si>
  <si>
    <t>Süderfeld</t>
  </si>
  <si>
    <t>Munkwolstruper Weg</t>
  </si>
  <si>
    <t>Langacker</t>
  </si>
  <si>
    <t>Dorfstraße Munkwolstrup</t>
  </si>
  <si>
    <t>Treenetal</t>
  </si>
  <si>
    <t>Birkenweg</t>
  </si>
  <si>
    <t>Barderup-Nord</t>
  </si>
  <si>
    <t>Sankelmarker Weg</t>
  </si>
  <si>
    <t>Am Damm</t>
  </si>
  <si>
    <t>Im Wiesengrund</t>
  </si>
  <si>
    <t>An der Treene</t>
  </si>
  <si>
    <t>Sniederbarg</t>
  </si>
  <si>
    <t>Heizöl &amp; Erdgas</t>
  </si>
  <si>
    <t>Barderup-Petersholm</t>
  </si>
  <si>
    <t>Sörupmühle</t>
  </si>
  <si>
    <t>Erdgas &amp; Wärmepumpe</t>
  </si>
  <si>
    <t>Bäckerberg</t>
  </si>
  <si>
    <t>Pumpstraße</t>
  </si>
  <si>
    <t>Tondernweg Süd</t>
  </si>
  <si>
    <t>Heidweg</t>
  </si>
  <si>
    <t>Lundweg</t>
  </si>
  <si>
    <t>Heizöl &amp; Holzpellets &amp; Holz</t>
  </si>
  <si>
    <t>Mühlenweg</t>
  </si>
  <si>
    <t>Juhlschauer straße</t>
  </si>
  <si>
    <t>Flüssiggas &amp; anderes</t>
  </si>
  <si>
    <t>Wehlberg</t>
  </si>
  <si>
    <t>Heizöl &amp; Hackschnitzel&amp; Holz</t>
  </si>
  <si>
    <t>?</t>
  </si>
  <si>
    <t>Wärmepumpe &amp; Holzkamin &amp; anderes</t>
  </si>
  <si>
    <t>Hauptstraße</t>
  </si>
  <si>
    <t>Rodelbarg</t>
  </si>
  <si>
    <t>Krokamp</t>
  </si>
  <si>
    <t>Am Berg</t>
  </si>
  <si>
    <t>Am Dorfteich</t>
  </si>
  <si>
    <t>Holzpellets &amp; Holz</t>
  </si>
  <si>
    <t>Hackelsmay</t>
  </si>
  <si>
    <t>Westertoft</t>
  </si>
  <si>
    <t>Quellenweg</t>
  </si>
  <si>
    <t>Kreisstraße</t>
  </si>
  <si>
    <t>Bundesstraße</t>
  </si>
  <si>
    <t>Strom &amp; Holz</t>
  </si>
  <si>
    <t>Harseeweg</t>
  </si>
  <si>
    <t>Heizöl &amp; Strom &amp; Holz</t>
  </si>
  <si>
    <t>Flüssiggas &amp; Holzpellets</t>
  </si>
  <si>
    <t>Kirchenweg</t>
  </si>
  <si>
    <t>Am Linneberg</t>
  </si>
  <si>
    <t>Erdgas &amp; anderes</t>
  </si>
  <si>
    <t>Westermoorweg</t>
  </si>
  <si>
    <t>Tannenweg</t>
  </si>
  <si>
    <t>Am Mühlenteich</t>
  </si>
  <si>
    <t>Ulmenweg</t>
  </si>
  <si>
    <t>Heizöl &amp; Strom</t>
  </si>
  <si>
    <t>Heizöl &amp; Erdgas &amp; Flüssiggas &amp; Strom</t>
  </si>
  <si>
    <t>Heizöl &amp; Holzpellets</t>
  </si>
  <si>
    <t>Eselweg</t>
  </si>
  <si>
    <t>Wärmepumpe &amp; Holzpellets</t>
  </si>
  <si>
    <t>Heizöl &amp; Wärmepumpe</t>
  </si>
  <si>
    <t>Am Marktplatz</t>
  </si>
  <si>
    <t>Frörup-Westerfeld</t>
  </si>
  <si>
    <t>Waldstraße</t>
  </si>
  <si>
    <t>Zur alten Schranke</t>
  </si>
  <si>
    <t>Treeneblick</t>
  </si>
  <si>
    <t>Strom &amp; Wärmepumpe</t>
  </si>
  <si>
    <t>Frörupholz</t>
  </si>
  <si>
    <t>Wärmepumpe &amp; Holz &amp; anderes</t>
  </si>
  <si>
    <t>Kirchentoft</t>
  </si>
  <si>
    <t>Tarper Straße</t>
  </si>
  <si>
    <t>Am Oeverseering</t>
  </si>
  <si>
    <t>Erdgas &amp; Strom &amp; Pellets</t>
  </si>
  <si>
    <t>Heizöl &amp; Pellets</t>
  </si>
  <si>
    <t>Verteilte Fragebögen</t>
  </si>
  <si>
    <t>Abgegebene Fragebögen</t>
  </si>
  <si>
    <t xml:space="preserve">Quote </t>
  </si>
  <si>
    <t>Straßenlänge (m)</t>
  </si>
  <si>
    <t>Straßenlänge angepasst (m)</t>
  </si>
  <si>
    <t>Oeversee</t>
  </si>
  <si>
    <t>Akademieweg</t>
  </si>
  <si>
    <t>Sankelmark</t>
  </si>
  <si>
    <t>Munkwolstrup</t>
  </si>
  <si>
    <t>Augaard</t>
  </si>
  <si>
    <t>Barderup</t>
  </si>
  <si>
    <t>An der Bahn</t>
  </si>
  <si>
    <t>Barderupfeld</t>
  </si>
  <si>
    <t>Bilschau</t>
  </si>
  <si>
    <t>Juhlschau</t>
  </si>
  <si>
    <t>Grazer Platz</t>
  </si>
  <si>
    <t>Krugsteig</t>
  </si>
  <si>
    <t>Moltkenhof</t>
  </si>
  <si>
    <t>Moorweg</t>
  </si>
  <si>
    <t>Tondernweg Nord</t>
  </si>
  <si>
    <t>Anschlussinteresse</t>
  </si>
  <si>
    <t>Bisheriger Energieträger</t>
  </si>
  <si>
    <t>Solarthermie</t>
  </si>
  <si>
    <t>Sanierungsstatus</t>
  </si>
  <si>
    <t>ca. Originalzustand</t>
  </si>
  <si>
    <t>kleinere Sanierungen</t>
  </si>
  <si>
    <t>WW</t>
  </si>
  <si>
    <t>größere Sanierungen</t>
  </si>
  <si>
    <t>WW + Heizung</t>
  </si>
  <si>
    <t>Komplettsanierung</t>
  </si>
  <si>
    <t>Heizöl &amp; Hackschnitzel &amp; Holz</t>
  </si>
  <si>
    <t>Heizöl &amp; Pellets &amp; Holz</t>
  </si>
  <si>
    <t>Flüssiggas &amp; Pellets</t>
  </si>
  <si>
    <t>Wärmepumpe &amp; Pellets</t>
  </si>
  <si>
    <t>Gesamtergebnis</t>
  </si>
  <si>
    <t>Summe von Verteilte Fragebögen</t>
  </si>
  <si>
    <t>Summe von Abgegebene Fragebögen</t>
  </si>
  <si>
    <t>Gesamt</t>
  </si>
  <si>
    <t>Details zu Quote Abgabe</t>
  </si>
  <si>
    <t xml:space="preserve">Summe von Quote </t>
  </si>
  <si>
    <t>Hilfsformeln für Darstellung Diagramm</t>
  </si>
  <si>
    <t>Pivotabelle der Auswertung</t>
  </si>
  <si>
    <t>Zeilenbeschriftungen</t>
  </si>
  <si>
    <t>(Leer)</t>
  </si>
  <si>
    <t>Summe von ja</t>
  </si>
  <si>
    <t>Summe von ja &amp; unklar</t>
  </si>
  <si>
    <t>Summe von unklar</t>
  </si>
  <si>
    <t>Summe von nein &amp; unklar</t>
  </si>
  <si>
    <t>Summe von nein</t>
  </si>
  <si>
    <t>Spaltenbeschriftungen</t>
  </si>
  <si>
    <t>Gesamt: Summe von ja</t>
  </si>
  <si>
    <t>Gesamt: Summe von ja &amp; unklar</t>
  </si>
  <si>
    <t>Gesamt: Summe von unklar</t>
  </si>
  <si>
    <t>Gesamt: Summe von nein &amp; unklar</t>
  </si>
  <si>
    <t>Gesamt: Summe von nein</t>
  </si>
  <si>
    <t>gesamt</t>
  </si>
  <si>
    <t xml:space="preserve">Details zu Summe von ja – Straße: Pumpstraße, Ortsteil: </t>
  </si>
  <si>
    <t>Summe von Heizöl</t>
  </si>
  <si>
    <t>Summe von Erdgas</t>
  </si>
  <si>
    <t>Summe von Flüssiggas</t>
  </si>
  <si>
    <t>Summe von Strom</t>
  </si>
  <si>
    <t>Summe von Wärmepumpe</t>
  </si>
  <si>
    <t>Summe von Holz</t>
  </si>
  <si>
    <t>Summe von Pellets</t>
  </si>
  <si>
    <t>Summe von Hackschnitzel</t>
  </si>
  <si>
    <t>Summe von Andere</t>
  </si>
  <si>
    <t>Summe von Strom (kWh/a):</t>
  </si>
  <si>
    <t>Energie - Pellets (kWh/a)</t>
  </si>
  <si>
    <t>Energie - Wärmepumpe (kWh/a)</t>
  </si>
  <si>
    <t>Energie - Holzhackschnitzel (kWh/a)</t>
  </si>
  <si>
    <t>Energie - Holz (kWh/a)</t>
  </si>
  <si>
    <t>Energie - Heizöl (kWh/a)</t>
  </si>
  <si>
    <t>Energie - Erdgas (kWh/a)</t>
  </si>
  <si>
    <t>Energie - Flüssiggas (kWh/a)</t>
  </si>
  <si>
    <t>Erdgas (m³/a)</t>
  </si>
  <si>
    <t>Flüssiggas (l/a)</t>
  </si>
  <si>
    <t>Wärmepumpe (kWh/a)</t>
  </si>
  <si>
    <t>Holz (rm/a)</t>
  </si>
  <si>
    <t>Pellets (kg/a)</t>
  </si>
  <si>
    <t>Holzhackschnitzel (srm/a)</t>
  </si>
  <si>
    <t>Tabelle_Auswertung  Straße   Hilfsspalte keine Energieangabe[Straße]</t>
  </si>
  <si>
    <t>Tabelle_Auswertung  Straße   Hilfsspalte keine Energieangabe[Ortsteil]</t>
  </si>
  <si>
    <t>Tabelle_Auswertung  Straße   Hilfsspalte keine Energieangabe[Anschlussinteresse:]</t>
  </si>
  <si>
    <t>Tabelle_Auswertung  Straße   Hilfsspalte keine Energieangabe[ja]</t>
  </si>
  <si>
    <t>Tabelle_Auswertung  Straße   Hilfsspalte keine Energieangabe[ja &amp; unklar]</t>
  </si>
  <si>
    <t>Tabelle_Auswertung  Straße   Hilfsspalte keine Energieangabe[unklar]</t>
  </si>
  <si>
    <t>Tabelle_Auswertung  Straße   Hilfsspalte keine Energieangabe[nein &amp; unklar]</t>
  </si>
  <si>
    <t>Tabelle_Auswertung  Straße   Hilfsspalte keine Energieangabe[nein]</t>
  </si>
  <si>
    <t>Tabelle_Auswertung  Straße   Hilfsspalte keine Energieangabe[Bisheriger Energieträger:]</t>
  </si>
  <si>
    <t>Tabelle_Auswertung  Straße   Hilfsspalte keine Energieangabe[Heizöl]</t>
  </si>
  <si>
    <t>Tabelle_Auswertung  Straße   Hilfsspalte keine Energieangabe[Erdgas]</t>
  </si>
  <si>
    <t>Tabelle_Auswertung  Straße   Hilfsspalte keine Energieangabe[Flüssiggas]</t>
  </si>
  <si>
    <t>Tabelle_Auswertung  Straße   Hilfsspalte keine Energieangabe[Strom]</t>
  </si>
  <si>
    <t>Tabelle_Auswertung  Straße   Hilfsspalte keine Energieangabe[Wärmepumpe]</t>
  </si>
  <si>
    <t>Tabelle_Auswertung  Straße   Hilfsspalte keine Energieangabe[Holz]</t>
  </si>
  <si>
    <t>Tabelle_Auswertung  Straße   Hilfsspalte keine Energieangabe[Pellets]</t>
  </si>
  <si>
    <t>Tabelle_Auswertung  Straße   Hilfsspalte keine Energieangabe[Hackschnitzel]</t>
  </si>
  <si>
    <t>Tabelle_Auswertung  Straße   Hilfsspalte keine Energieangabe[Andere]</t>
  </si>
  <si>
    <t>Tabelle_Auswertung  Straße   Hilfsspalte keine Energieangabe[Heizöl (l/a)]</t>
  </si>
  <si>
    <t>Tabelle_Auswertung  Straße   Hilfsspalte keine Energieangabe[Erdgas (m3/a)]</t>
  </si>
  <si>
    <t>Tabelle_Auswertung  Straße   Hilfsspalte keine Energieangabe[Flüssiggas (l/a):]</t>
  </si>
  <si>
    <t>Tabelle_Auswertung  Straße   Hilfsspalte keine Energieangabe[Strom (kWh/a):]</t>
  </si>
  <si>
    <t>Tabelle_Auswertung  Straße   Hilfsspalte keine Energieangabe[Wärmepumpe (kWh/a):]</t>
  </si>
  <si>
    <t>Tabelle_Auswertung  Straße   Hilfsspalte keine Energieangabe[Holz-Kamin (Raummeter/a):]</t>
  </si>
  <si>
    <t>Tabelle_Auswertung  Straße   Hilfsspalte keine Energieangabe[Holz-Pellets (kg/a):]</t>
  </si>
  <si>
    <t>Tabelle_Auswertung  Straße   Hilfsspalte keine Energieangabe[Holzhackschnitzel (Schüttraummeter/a):]</t>
  </si>
  <si>
    <t>Tabelle_Auswertung  Straße   Hilfsspalte keine Energieangabe[Hilfsspalte keine Energieangabe]</t>
  </si>
  <si>
    <t>Zurückgegebene Daten für Energie - Holz (kWh/a), Zur Heide, All - All (Die ersten 1000 Zeilen).</t>
  </si>
  <si>
    <t>Summe Energie (kWh/a)</t>
  </si>
  <si>
    <t>Ergebnisse</t>
  </si>
  <si>
    <t>Summe von Hilfsspalte keine Energieangabe</t>
  </si>
  <si>
    <t>Quote</t>
  </si>
  <si>
    <t>Summe Energie hochgerechnet (kWh/a)</t>
  </si>
  <si>
    <t>Wärmelinien (kWh/ma)</t>
  </si>
  <si>
    <t>Heizwert: 9,8
Brennwert: 10,5
Wirkungsgrad ≈ 0,75 .. 0,98</t>
  </si>
  <si>
    <t>Heizwert: 10
Brennwert: 11
Wirkungsgrad ≈ 0,90 .. 0,99</t>
  </si>
  <si>
    <t>COP bzw. JAZ
Luft-Wasser: 3,0-4,0
Sole-/Erde: 4,0-4,5</t>
  </si>
  <si>
    <t>Heizwert: 6,3 .. 6,5
Brennwert: 7,1 .. 6,8
Wirkungsgrad ≈ 0,95 .. 1,07</t>
  </si>
  <si>
    <t>1 rm ≈ 1350 .. 2000kWh
Wirkungsgrad ≈ 0,7 .. 0,85</t>
  </si>
  <si>
    <t>typisch 4,9kWh/kg
Wirkungsgrad ≈ 0,85 .. 0,95</t>
  </si>
  <si>
    <t>1 srm ≈ 700 .. 1150kWh
je nach Holz und Restfeuchte
Wirkungsgrad ≈ 0,75 .. 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</si>
</sst>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quot; kWh/a&quot;"/>
    <numFmt numFmtId="166" formatCode="#,##0.0"/>
    <numFmt numFmtId="167" formatCode="#,##0.0&quot; kWh/a&quot;"/>
    <numFmt numFmtId="168" formatCode="#,##0.0&quot; MWh/a&quot;"/>
    <numFmt numFmtId="169" formatCode="0.0"/>
  </numFmts>
  <fonts count="7" x14ac:knownFonts="1">
    <font>
      <sz val="11"/>
      <color theme="1"/>
      <name val="Calibri"/>
      <family val="2"/>
      <scheme val="minor"/>
    </font>
    <font>
      <sz val="11"/>
      <color theme="1"/>
      <name val="Calibri"/>
      <family val="2"/>
      <scheme val="minor"/>
    </font>
    <font>
      <b/>
      <sz val="11"/>
      <color theme="0"/>
      <name val="Calibri"/>
      <family val="2"/>
      <scheme val="minor"/>
    </font>
    <font>
      <sz val="11"/>
      <name val="Calibri"/>
      <family val="2"/>
      <scheme val="minor"/>
    </font>
    <font>
      <b/>
      <sz val="11"/>
      <color theme="1"/>
      <name val="Calibri"/>
      <family val="2"/>
      <scheme val="minor"/>
    </font>
    <font>
      <sz val="11"/>
      <color theme="4" tint="0.79998168889431442"/>
      <name val="Calibri"/>
      <family val="2"/>
      <scheme val="minor"/>
    </font>
    <font>
      <b/>
      <sz val="14"/>
      <color theme="1"/>
      <name val="Calibri"/>
      <family val="2"/>
      <scheme val="minor"/>
    </font>
  </fonts>
  <fills count="7">
    <fill>
      <patternFill patternType="none"/>
    </fill>
    <fill>
      <patternFill patternType="gray125"/>
    </fill>
    <fill>
      <patternFill patternType="solid">
        <fgColor theme="9"/>
        <bgColor theme="9"/>
      </patternFill>
    </fill>
    <fill>
      <patternFill patternType="solid">
        <fgColor theme="9" tint="0.79998168889431442"/>
        <bgColor theme="9" tint="0.79998168889431442"/>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rgb="FF92D050"/>
        <bgColor theme="4" tint="0.79998168889431442"/>
      </patternFill>
    </fill>
  </fills>
  <borders count="4">
    <border>
      <left/>
      <right/>
      <top/>
      <bottom/>
      <diagonal/>
    </border>
    <border>
      <left/>
      <right/>
      <top style="thin">
        <color theme="9" tint="0.39997558519241921"/>
      </top>
      <bottom style="thin">
        <color theme="9" tint="0.39997558519241921"/>
      </bottom>
      <diagonal/>
    </border>
    <border>
      <left/>
      <right/>
      <top style="thin">
        <color theme="4" tint="0.39997558519241921"/>
      </top>
      <bottom/>
      <diagonal/>
    </border>
    <border>
      <left/>
      <right/>
      <top/>
      <bottom style="thin">
        <color theme="4" tint="0.39997558519241921"/>
      </bottom>
      <diagonal/>
    </border>
  </borders>
  <cellStyleXfs count="2">
    <xf numFmtId="0" fontId="0" fillId="0" borderId="0"/>
    <xf numFmtId="9" fontId="1" fillId="0" borderId="0" applyFont="0" applyFill="0" applyBorder="0" applyAlignment="0" applyProtection="0"/>
  </cellStyleXfs>
  <cellXfs count="43">
    <xf numFmtId="0" fontId="0" fillId="0" borderId="0" xfId="0"/>
    <xf numFmtId="0" fontId="0" fillId="0" borderId="0" xfId="0" applyAlignment="1">
      <alignment wrapText="1"/>
    </xf>
    <xf numFmtId="2" fontId="0" fillId="0" borderId="0" xfId="0" applyNumberFormat="1" applyAlignment="1">
      <alignment wrapText="1"/>
    </xf>
    <xf numFmtId="1" fontId="0" fillId="0" borderId="0" xfId="0" applyNumberFormat="1" applyAlignment="1">
      <alignment wrapText="1"/>
    </xf>
    <xf numFmtId="0" fontId="0" fillId="4" borderId="0" xfId="0" applyFill="1"/>
    <xf numFmtId="164" fontId="0" fillId="0" borderId="0" xfId="1" applyNumberFormat="1" applyFont="1" applyAlignment="1">
      <alignment wrapText="1"/>
    </xf>
    <xf numFmtId="0" fontId="0" fillId="3" borderId="1" xfId="0" applyFill="1" applyBorder="1"/>
    <xf numFmtId="0" fontId="0" fillId="0" borderId="1" xfId="0" applyBorder="1"/>
    <xf numFmtId="0" fontId="0" fillId="0" borderId="0" xfId="0" pivotButton="1"/>
    <xf numFmtId="0" fontId="0" fillId="0" borderId="0" xfId="0" applyAlignment="1">
      <alignment horizontal="left"/>
    </xf>
    <xf numFmtId="164" fontId="0" fillId="0" borderId="0" xfId="0" applyNumberFormat="1"/>
    <xf numFmtId="0" fontId="4" fillId="0" borderId="0" xfId="0" applyFont="1"/>
    <xf numFmtId="164" fontId="5" fillId="0" borderId="0" xfId="0" applyNumberFormat="1" applyFont="1"/>
    <xf numFmtId="0" fontId="0" fillId="0" borderId="0" xfId="0" applyAlignment="1">
      <alignment horizontal="center"/>
    </xf>
    <xf numFmtId="164" fontId="0" fillId="0" borderId="0" xfId="1" applyNumberFormat="1" applyFont="1" applyFill="1"/>
    <xf numFmtId="0" fontId="4" fillId="0" borderId="0" xfId="0" applyFont="1" applyAlignment="1">
      <alignment horizontal="center"/>
    </xf>
    <xf numFmtId="0" fontId="4" fillId="4" borderId="0" xfId="0" applyFont="1" applyFill="1"/>
    <xf numFmtId="166" fontId="0" fillId="0" borderId="0" xfId="0" applyNumberFormat="1"/>
    <xf numFmtId="0" fontId="4" fillId="5" borderId="3" xfId="0" applyFont="1" applyFill="1" applyBorder="1"/>
    <xf numFmtId="3" fontId="0" fillId="0" borderId="0" xfId="0" applyNumberFormat="1"/>
    <xf numFmtId="0" fontId="4" fillId="5" borderId="2" xfId="0" applyFont="1" applyFill="1" applyBorder="1"/>
    <xf numFmtId="2" fontId="0" fillId="0" borderId="0" xfId="0" applyNumberFormat="1"/>
    <xf numFmtId="166" fontId="4" fillId="5" borderId="2" xfId="0" applyNumberFormat="1" applyFont="1" applyFill="1" applyBorder="1"/>
    <xf numFmtId="0" fontId="2" fillId="2" borderId="1" xfId="0" applyFont="1" applyFill="1" applyBorder="1"/>
    <xf numFmtId="166" fontId="0" fillId="0" borderId="0" xfId="0" applyNumberFormat="1" applyAlignment="1">
      <alignment horizontal="right"/>
    </xf>
    <xf numFmtId="0" fontId="0" fillId="0" borderId="0" xfId="0" applyAlignment="1">
      <alignment horizontal="right"/>
    </xf>
    <xf numFmtId="169" fontId="0" fillId="0" borderId="0" xfId="0" applyNumberFormat="1" applyAlignment="1">
      <alignment horizontal="right"/>
    </xf>
    <xf numFmtId="2" fontId="0" fillId="0" borderId="0" xfId="0" applyNumberFormat="1" applyAlignment="1">
      <alignment horizontal="right"/>
    </xf>
    <xf numFmtId="164" fontId="0" fillId="0" borderId="0" xfId="1" applyNumberFormat="1" applyFont="1" applyFill="1" applyAlignment="1">
      <alignment wrapText="1"/>
    </xf>
    <xf numFmtId="2" fontId="3" fillId="0" borderId="0" xfId="0" applyNumberFormat="1" applyFont="1" applyAlignment="1">
      <alignment wrapText="1"/>
    </xf>
    <xf numFmtId="0" fontId="0" fillId="0" borderId="0" xfId="0" applyProtection="1">
      <protection locked="0"/>
      <extLst>
        <ext xmlns:xfpb="http://schemas.microsoft.com/office/spreadsheetml/2022/featurepropertybag" uri="{C7286773-470A-42A8-94C5-96B5CB345126}">
          <xfpb:xfComplement i="0"/>
        </ext>
      </extLst>
    </xf>
    <xf numFmtId="0" fontId="0" fillId="5" borderId="2" xfId="0" applyFill="1" applyBorder="1" applyAlignment="1">
      <alignment vertical="top" wrapText="1"/>
    </xf>
    <xf numFmtId="0" fontId="0" fillId="0" borderId="0" xfId="0" applyAlignment="1" applyProtection="1">
      <alignment wrapText="1"/>
      <protection locked="0"/>
    </xf>
    <xf numFmtId="2" fontId="0" fillId="0" borderId="0" xfId="0" applyNumberFormat="1" applyAlignment="1" applyProtection="1">
      <alignment wrapText="1"/>
      <protection locked="0"/>
    </xf>
    <xf numFmtId="0" fontId="0" fillId="5" borderId="0" xfId="0" applyFill="1" applyAlignment="1">
      <alignment vertical="top" wrapText="1"/>
    </xf>
    <xf numFmtId="0" fontId="0" fillId="4" borderId="0" xfId="0" applyFill="1" applyAlignment="1">
      <alignment horizontal="center"/>
    </xf>
    <xf numFmtId="164" fontId="0" fillId="4" borderId="0" xfId="1" applyNumberFormat="1" applyFont="1" applyFill="1"/>
    <xf numFmtId="165" fontId="0" fillId="0" borderId="0" xfId="0" applyNumberFormat="1"/>
    <xf numFmtId="168" fontId="6" fillId="6" borderId="2" xfId="0" applyNumberFormat="1" applyFont="1" applyFill="1" applyBorder="1" applyAlignment="1">
      <alignment shrinkToFit="1"/>
    </xf>
    <xf numFmtId="167" fontId="6" fillId="6" borderId="2" xfId="0" applyNumberFormat="1" applyFont="1" applyFill="1" applyBorder="1" applyAlignment="1">
      <alignment shrinkToFit="1"/>
    </xf>
    <xf numFmtId="1" fontId="6" fillId="6" borderId="2" xfId="0" applyNumberFormat="1" applyFont="1" applyFill="1" applyBorder="1" applyAlignment="1">
      <alignment shrinkToFit="1"/>
    </xf>
    <xf numFmtId="3" fontId="6" fillId="6" borderId="2" xfId="0" applyNumberFormat="1" applyFont="1" applyFill="1" applyBorder="1" applyAlignment="1">
      <alignment shrinkToFit="1"/>
    </xf>
    <xf numFmtId="0" fontId="0" fillId="0" borderId="0" xfId="0" applyNumberFormat="1"/>
  </cellXfs>
  <cellStyles count="2">
    <cellStyle name="Prozent" xfId="1" builtinId="5"/>
    <cellStyle name="Standard" xfId="0" builtinId="0"/>
  </cellStyles>
  <dxfs count="99">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3" formatCode="#,##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3" formatCode="#,##0"/>
    </dxf>
    <dxf>
      <numFmt numFmtId="166" formatCode="#,##0.0"/>
    </dxf>
    <dxf>
      <numFmt numFmtId="166" formatCode="#,##0.0"/>
    </dxf>
    <dxf>
      <numFmt numFmtId="3" formatCode="#,##0"/>
    </dxf>
    <dxf>
      <numFmt numFmtId="166" formatCode="#,##0.0"/>
    </dxf>
    <dxf>
      <numFmt numFmtId="166" formatCode="#,##0.0"/>
    </dxf>
    <dxf>
      <numFmt numFmtId="3" formatCode="#,##0"/>
    </dxf>
    <dxf>
      <alignment horizontal="general"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alignment horizontal="general" vertical="bottom" textRotation="0" wrapText="0" indent="0" justifyLastLine="0" shrinkToFit="0" readingOrder="0"/>
    </dxf>
    <dxf>
      <alignment horizontal="general" vertical="bottom" textRotation="0" wrapText="0" indent="0" justifyLastLine="0" shrinkToFit="0" readingOrder="0"/>
    </dxf>
    <dxf>
      <fill>
        <patternFill patternType="none">
          <fgColor indexed="64"/>
          <bgColor indexed="65"/>
        </patternFill>
      </fill>
    </dxf>
    <dxf>
      <numFmt numFmtId="164" formatCode="0.0%"/>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3" formatCode="#,##0"/>
    </dxf>
    <dxf>
      <numFmt numFmtId="166" formatCode="#,##0.0"/>
    </dxf>
    <dxf>
      <numFmt numFmtId="166" formatCode="#,##0.0"/>
    </dxf>
    <dxf>
      <numFmt numFmtId="165" formatCode="0.0&quot; kWh/a&quot;"/>
      <protection locked="1" hidden="0"/>
    </dxf>
    <dxf>
      <numFmt numFmtId="165" formatCode="0.0&quot; kWh/a&quot;"/>
      <protection locked="1" hidden="0"/>
    </dxf>
    <dxf>
      <numFmt numFmtId="165" formatCode="0.0&quot; kWh/a&quot;"/>
      <protection locked="1" hidden="0"/>
    </dxf>
    <dxf>
      <numFmt numFmtId="165" formatCode="0.0&quot; kWh/a&quot;"/>
      <protection locked="1" hidden="0"/>
    </dxf>
    <dxf>
      <numFmt numFmtId="165" formatCode="0.0&quot; kWh/a&quot;"/>
      <protection locked="1" hidden="0"/>
    </dxf>
    <dxf>
      <numFmt numFmtId="165" formatCode="0.0&quot; kWh/a&quot;"/>
      <protection locked="1" hidden="0"/>
    </dxf>
    <dxf>
      <numFmt numFmtId="165" formatCode="0.0&quot; kWh/a&quot;"/>
      <protection locked="1" hidden="0"/>
    </dxf>
    <dxf>
      <numFmt numFmtId="165" formatCode="0.0&quot; kWh/a&quot;"/>
      <protection locked="1" hidden="0"/>
    </dxf>
    <dxf>
      <numFmt numFmtId="3" formatCode="#,##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font>
        <color theme="4" tint="0.79998168889431442"/>
      </font>
    </dxf>
    <dxf>
      <numFmt numFmtId="1" formatCode="0"/>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numFmt numFmtId="2" formatCode="0.00"/>
      <fill>
        <patternFill patternType="none">
          <fgColor indexed="64"/>
          <bgColor auto="1"/>
        </patternFill>
      </fill>
      <alignment horizontal="general" vertical="bottom" textRotation="0" wrapText="1" indent="0" justifyLastLine="0" shrinkToFit="0" readingOrder="0"/>
    </dxf>
    <dxf>
      <numFmt numFmtId="2" formatCode="0.00"/>
      <fill>
        <patternFill patternType="none">
          <fgColor indexed="64"/>
          <bgColor auto="1"/>
        </patternFill>
      </fill>
      <alignment horizontal="general" vertical="bottom" textRotation="0" wrapText="1" indent="0" justifyLastLine="0" shrinkToFit="0" readingOrder="0"/>
    </dxf>
    <dxf>
      <numFmt numFmtId="0" formatCode="General"/>
      <fill>
        <patternFill patternType="none">
          <fgColor indexed="64"/>
          <bgColor auto="1"/>
        </patternFill>
      </fill>
      <alignment horizontal="general" vertical="bottom" textRotation="0" wrapText="1" indent="0" justifyLastLine="0" shrinkToFit="0" readingOrder="0"/>
    </dxf>
    <dxf>
      <numFmt numFmtId="0" formatCode="General"/>
      <fill>
        <patternFill patternType="none">
          <fgColor indexed="64"/>
          <bgColor auto="1"/>
        </patternFill>
      </fill>
      <alignment horizontal="general" vertical="bottom" textRotation="0" wrapText="1" indent="0" justifyLastLine="0" shrinkToFit="0" readingOrder="0"/>
    </dxf>
    <dxf>
      <numFmt numFmtId="0" formatCode="General"/>
      <fill>
        <patternFill patternType="none">
          <fgColor indexed="64"/>
          <bgColor auto="1"/>
        </patternFill>
      </fill>
      <alignment horizontal="general" vertical="bottom" textRotation="0" wrapText="1" indent="0" justifyLastLine="0" shrinkToFit="0" readingOrder="0"/>
    </dxf>
    <dxf>
      <numFmt numFmtId="0" formatCode="General"/>
      <fill>
        <patternFill patternType="none">
          <fgColor indexed="64"/>
          <bgColor auto="1"/>
        </patternFill>
      </fill>
      <alignment horizontal="general" vertical="bottom" textRotation="0" wrapText="1" indent="0" justifyLastLine="0" shrinkToFit="0" readingOrder="0"/>
    </dxf>
    <dxf>
      <numFmt numFmtId="0" formatCode="General"/>
      <fill>
        <patternFill patternType="none">
          <fgColor indexed="64"/>
          <bgColor auto="1"/>
        </patternFill>
      </fill>
      <alignment horizontal="general" vertical="bottom" textRotation="0" wrapText="1" indent="0" justifyLastLine="0" shrinkToFit="0" readingOrder="0"/>
    </dxf>
    <dxf>
      <numFmt numFmtId="0" formatCode="General"/>
      <fill>
        <patternFill patternType="none">
          <fgColor indexed="64"/>
          <bgColor auto="1"/>
        </patternFill>
      </fill>
      <alignment horizontal="general" vertical="bottom" textRotation="0" wrapText="1" indent="0" justifyLastLine="0" shrinkToFit="0" readingOrder="0"/>
    </dxf>
    <dxf>
      <numFmt numFmtId="0" formatCode="General"/>
      <fill>
        <patternFill patternType="none">
          <fgColor indexed="64"/>
          <bgColor auto="1"/>
        </patternFill>
      </fill>
      <alignment horizontal="general" vertical="bottom" textRotation="0" wrapText="1" indent="0" justifyLastLine="0" shrinkToFit="0" readingOrder="0"/>
    </dxf>
    <dxf>
      <numFmt numFmtId="0" formatCode="General"/>
      <fill>
        <patternFill patternType="none">
          <fgColor indexed="64"/>
          <bgColor auto="1"/>
        </patternFill>
      </fill>
      <alignment horizontal="general" vertical="bottom" textRotation="0" wrapText="1" indent="0" justifyLastLine="0" shrinkToFit="0" readingOrder="0"/>
    </dxf>
    <dxf>
      <numFmt numFmtId="0" formatCode="General"/>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numFmt numFmtId="0" formatCode="General"/>
      <fill>
        <patternFill patternType="none">
          <fgColor indexed="64"/>
          <bgColor auto="1"/>
        </patternFill>
      </fill>
      <alignment horizontal="general" vertical="bottom" textRotation="0" wrapText="1" indent="0" justifyLastLine="0" shrinkToFit="0" readingOrder="0"/>
    </dxf>
    <dxf>
      <numFmt numFmtId="0" formatCode="General"/>
      <fill>
        <patternFill patternType="none">
          <fgColor indexed="64"/>
          <bgColor auto="1"/>
        </patternFill>
      </fill>
      <alignment horizontal="general" vertical="bottom" textRotation="0" wrapText="1" indent="0" justifyLastLine="0" shrinkToFit="0" readingOrder="0"/>
    </dxf>
    <dxf>
      <numFmt numFmtId="0" formatCode="General"/>
      <fill>
        <patternFill patternType="none">
          <fgColor indexed="64"/>
          <bgColor auto="1"/>
        </patternFill>
      </fill>
      <alignment horizontal="general" vertical="bottom" textRotation="0" wrapText="1" indent="0" justifyLastLine="0" shrinkToFit="0" readingOrder="0"/>
    </dxf>
    <dxf>
      <numFmt numFmtId="0" formatCode="General"/>
      <fill>
        <patternFill patternType="none">
          <fgColor indexed="64"/>
          <bgColor auto="1"/>
        </patternFill>
      </fill>
      <alignment horizontal="general" vertical="bottom" textRotation="0" wrapText="1" indent="0" justifyLastLine="0" shrinkToFit="0" readingOrder="0"/>
    </dxf>
    <dxf>
      <numFmt numFmtId="0" formatCode="General"/>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numFmt numFmtId="0" formatCode="General"/>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microsoft.com/office/2007/relationships/slicerCache" Target="slicerCaches/slicerCache4.xml"/><Relationship Id="rId21" Type="http://schemas.openxmlformats.org/officeDocument/2006/relationships/pivotCacheDefinition" Target="pivotCache/pivotCacheDefinition8.xml"/><Relationship Id="rId42" Type="http://schemas.openxmlformats.org/officeDocument/2006/relationships/customXml" Target="../customXml/item1.xml"/><Relationship Id="rId47" Type="http://schemas.openxmlformats.org/officeDocument/2006/relationships/customXml" Target="../customXml/item6.xml"/><Relationship Id="rId63" Type="http://schemas.openxmlformats.org/officeDocument/2006/relationships/customXml" Target="../customXml/item22.xml"/><Relationship Id="rId68" Type="http://schemas.openxmlformats.org/officeDocument/2006/relationships/customXml" Target="../customXml/item27.xml"/><Relationship Id="rId84" Type="http://schemas.openxmlformats.org/officeDocument/2006/relationships/customXml" Target="../customXml/item43.xml"/><Relationship Id="rId89" Type="http://schemas.openxmlformats.org/officeDocument/2006/relationships/customXml" Target="../customXml/item48.xml"/><Relationship Id="rId16" Type="http://schemas.openxmlformats.org/officeDocument/2006/relationships/pivotCacheDefinition" Target="pivotCache/pivotCacheDefinition3.xml"/><Relationship Id="rId11" Type="http://schemas.openxmlformats.org/officeDocument/2006/relationships/worksheet" Target="worksheets/sheet11.xml"/><Relationship Id="rId32" Type="http://schemas.microsoft.com/office/2007/relationships/slicerCache" Target="slicerCaches/slicerCache10.xml"/><Relationship Id="rId37" Type="http://schemas.openxmlformats.org/officeDocument/2006/relationships/styles" Target="styles.xml"/><Relationship Id="rId53" Type="http://schemas.openxmlformats.org/officeDocument/2006/relationships/customXml" Target="../customXml/item12.xml"/><Relationship Id="rId58" Type="http://schemas.openxmlformats.org/officeDocument/2006/relationships/customXml" Target="../customXml/item17.xml"/><Relationship Id="rId74" Type="http://schemas.openxmlformats.org/officeDocument/2006/relationships/customXml" Target="../customXml/item33.xml"/><Relationship Id="rId79" Type="http://schemas.openxmlformats.org/officeDocument/2006/relationships/customXml" Target="../customXml/item38.xml"/><Relationship Id="rId5" Type="http://schemas.openxmlformats.org/officeDocument/2006/relationships/worksheet" Target="worksheets/sheet5.xml"/><Relationship Id="rId90" Type="http://schemas.openxmlformats.org/officeDocument/2006/relationships/customXml" Target="../customXml/item49.xml"/><Relationship Id="rId14" Type="http://schemas.openxmlformats.org/officeDocument/2006/relationships/pivotCacheDefinition" Target="pivotCache/pivotCacheDefinition1.xml"/><Relationship Id="rId22" Type="http://schemas.openxmlformats.org/officeDocument/2006/relationships/pivotCacheDefinition" Target="pivotCache/pivotCacheDefinition9.xml"/><Relationship Id="rId27" Type="http://schemas.microsoft.com/office/2007/relationships/slicerCache" Target="slicerCaches/slicerCache5.xml"/><Relationship Id="rId30" Type="http://schemas.microsoft.com/office/2007/relationships/slicerCache" Target="slicerCaches/slicerCache8.xml"/><Relationship Id="rId35" Type="http://schemas.openxmlformats.org/officeDocument/2006/relationships/theme" Target="theme/theme1.xml"/><Relationship Id="rId43" Type="http://schemas.openxmlformats.org/officeDocument/2006/relationships/customXml" Target="../customXml/item2.xml"/><Relationship Id="rId48" Type="http://schemas.openxmlformats.org/officeDocument/2006/relationships/customXml" Target="../customXml/item7.xml"/><Relationship Id="rId56" Type="http://schemas.openxmlformats.org/officeDocument/2006/relationships/customXml" Target="../customXml/item15.xml"/><Relationship Id="rId64" Type="http://schemas.openxmlformats.org/officeDocument/2006/relationships/customXml" Target="../customXml/item23.xml"/><Relationship Id="rId69" Type="http://schemas.openxmlformats.org/officeDocument/2006/relationships/customXml" Target="../customXml/item28.xml"/><Relationship Id="rId77" Type="http://schemas.openxmlformats.org/officeDocument/2006/relationships/customXml" Target="../customXml/item36.xml"/><Relationship Id="rId8" Type="http://schemas.openxmlformats.org/officeDocument/2006/relationships/worksheet" Target="worksheets/sheet8.xml"/><Relationship Id="rId51" Type="http://schemas.openxmlformats.org/officeDocument/2006/relationships/customXml" Target="../customXml/item10.xml"/><Relationship Id="rId72" Type="http://schemas.openxmlformats.org/officeDocument/2006/relationships/customXml" Target="../customXml/item31.xml"/><Relationship Id="rId80" Type="http://schemas.openxmlformats.org/officeDocument/2006/relationships/customXml" Target="../customXml/item39.xml"/><Relationship Id="rId85" Type="http://schemas.openxmlformats.org/officeDocument/2006/relationships/customXml" Target="../customXml/item4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4.xml"/><Relationship Id="rId25" Type="http://schemas.microsoft.com/office/2007/relationships/slicerCache" Target="slicerCaches/slicerCache3.xml"/><Relationship Id="rId33" Type="http://schemas.microsoft.com/office/2007/relationships/slicerCache" Target="slicerCaches/slicerCache11.xml"/><Relationship Id="rId38" Type="http://schemas.openxmlformats.org/officeDocument/2006/relationships/sharedStrings" Target="sharedStrings.xml"/><Relationship Id="rId46" Type="http://schemas.openxmlformats.org/officeDocument/2006/relationships/customXml" Target="../customXml/item5.xml"/><Relationship Id="rId59" Type="http://schemas.openxmlformats.org/officeDocument/2006/relationships/customXml" Target="../customXml/item18.xml"/><Relationship Id="rId67" Type="http://schemas.openxmlformats.org/officeDocument/2006/relationships/customXml" Target="../customXml/item26.xml"/><Relationship Id="rId20" Type="http://schemas.openxmlformats.org/officeDocument/2006/relationships/pivotCacheDefinition" Target="pivotCache/pivotCacheDefinition7.xml"/><Relationship Id="rId41" Type="http://schemas.openxmlformats.org/officeDocument/2006/relationships/calcChain" Target="calcChain.xml"/><Relationship Id="rId54" Type="http://schemas.openxmlformats.org/officeDocument/2006/relationships/customXml" Target="../customXml/item13.xml"/><Relationship Id="rId62" Type="http://schemas.openxmlformats.org/officeDocument/2006/relationships/customXml" Target="../customXml/item21.xml"/><Relationship Id="rId70" Type="http://schemas.openxmlformats.org/officeDocument/2006/relationships/customXml" Target="../customXml/item29.xml"/><Relationship Id="rId75" Type="http://schemas.openxmlformats.org/officeDocument/2006/relationships/customXml" Target="../customXml/item34.xml"/><Relationship Id="rId83" Type="http://schemas.openxmlformats.org/officeDocument/2006/relationships/customXml" Target="../customXml/item42.xml"/><Relationship Id="rId88" Type="http://schemas.openxmlformats.org/officeDocument/2006/relationships/customXml" Target="../customXml/item47.xml"/><Relationship Id="rId91" Type="http://schemas.openxmlformats.org/officeDocument/2006/relationships/customXml" Target="../customXml/item5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pivotCacheDefinition" Target="pivotCache/pivotCacheDefinition2.xml"/><Relationship Id="rId23" Type="http://schemas.microsoft.com/office/2007/relationships/slicerCache" Target="slicerCaches/slicerCache1.xml"/><Relationship Id="rId28" Type="http://schemas.microsoft.com/office/2007/relationships/slicerCache" Target="slicerCaches/slicerCache6.xml"/><Relationship Id="rId36" Type="http://schemas.openxmlformats.org/officeDocument/2006/relationships/connections" Target="connections.xml"/><Relationship Id="rId49" Type="http://schemas.openxmlformats.org/officeDocument/2006/relationships/customXml" Target="../customXml/item8.xml"/><Relationship Id="rId57" Type="http://schemas.openxmlformats.org/officeDocument/2006/relationships/customXml" Target="../customXml/item16.xml"/><Relationship Id="rId10" Type="http://schemas.openxmlformats.org/officeDocument/2006/relationships/worksheet" Target="worksheets/sheet10.xml"/><Relationship Id="rId31" Type="http://schemas.microsoft.com/office/2007/relationships/slicerCache" Target="slicerCaches/slicerCache9.xml"/><Relationship Id="rId44" Type="http://schemas.openxmlformats.org/officeDocument/2006/relationships/customXml" Target="../customXml/item3.xml"/><Relationship Id="rId52" Type="http://schemas.openxmlformats.org/officeDocument/2006/relationships/customXml" Target="../customXml/item11.xml"/><Relationship Id="rId60" Type="http://schemas.openxmlformats.org/officeDocument/2006/relationships/customXml" Target="../customXml/item19.xml"/><Relationship Id="rId65" Type="http://schemas.openxmlformats.org/officeDocument/2006/relationships/customXml" Target="../customXml/item24.xml"/><Relationship Id="rId73" Type="http://schemas.openxmlformats.org/officeDocument/2006/relationships/customXml" Target="../customXml/item32.xml"/><Relationship Id="rId78" Type="http://schemas.openxmlformats.org/officeDocument/2006/relationships/customXml" Target="../customXml/item37.xml"/><Relationship Id="rId81" Type="http://schemas.openxmlformats.org/officeDocument/2006/relationships/customXml" Target="../customXml/item40.xml"/><Relationship Id="rId86" Type="http://schemas.openxmlformats.org/officeDocument/2006/relationships/customXml" Target="../customXml/item4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pivotCacheDefinition" Target="pivotCache/pivotCacheDefinition5.xml"/><Relationship Id="rId39" Type="http://schemas.openxmlformats.org/officeDocument/2006/relationships/powerPivotData" Target="model/item.data"/><Relationship Id="rId34" Type="http://schemas.microsoft.com/office/2007/relationships/slicerCache" Target="slicerCaches/slicerCache12.xml"/><Relationship Id="rId50" Type="http://schemas.openxmlformats.org/officeDocument/2006/relationships/customXml" Target="../customXml/item9.xml"/><Relationship Id="rId55" Type="http://schemas.openxmlformats.org/officeDocument/2006/relationships/customXml" Target="../customXml/item14.xml"/><Relationship Id="rId76" Type="http://schemas.openxmlformats.org/officeDocument/2006/relationships/customXml" Target="../customXml/item35.xml"/><Relationship Id="rId7" Type="http://schemas.openxmlformats.org/officeDocument/2006/relationships/worksheet" Target="worksheets/sheet7.xml"/><Relationship Id="rId71" Type="http://schemas.openxmlformats.org/officeDocument/2006/relationships/customXml" Target="../customXml/item30.xml"/><Relationship Id="rId2" Type="http://schemas.openxmlformats.org/officeDocument/2006/relationships/worksheet" Target="worksheets/sheet2.xml"/><Relationship Id="rId29" Type="http://schemas.microsoft.com/office/2007/relationships/slicerCache" Target="slicerCaches/slicerCache7.xml"/><Relationship Id="rId24" Type="http://schemas.microsoft.com/office/2007/relationships/slicerCache" Target="slicerCaches/slicerCache2.xml"/><Relationship Id="rId40" Type="http://schemas.microsoft.com/office/2022/11/relationships/FeaturePropertyBag" Target="featurePropertyBag/featurePropertyBag.xml"/><Relationship Id="rId45" Type="http://schemas.openxmlformats.org/officeDocument/2006/relationships/customXml" Target="../customXml/item4.xml"/><Relationship Id="rId66" Type="http://schemas.openxmlformats.org/officeDocument/2006/relationships/customXml" Target="../customXml/item25.xml"/><Relationship Id="rId87" Type="http://schemas.openxmlformats.org/officeDocument/2006/relationships/customXml" Target="../customXml/item46.xml"/><Relationship Id="rId61" Type="http://schemas.openxmlformats.org/officeDocument/2006/relationships/customXml" Target="../customXml/item20.xml"/><Relationship Id="rId82" Type="http://schemas.openxmlformats.org/officeDocument/2006/relationships/customXml" Target="../customXml/item41.xml"/><Relationship Id="rId19" Type="http://schemas.openxmlformats.org/officeDocument/2006/relationships/pivotCacheDefinition" Target="pivotCache/pivotCacheDefinition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sng" strike="noStrike" kern="1200" spc="0" baseline="0">
                <a:solidFill>
                  <a:schemeClr val="tx1">
                    <a:lumMod val="65000"/>
                    <a:lumOff val="35000"/>
                  </a:schemeClr>
                </a:solidFill>
                <a:latin typeface="+mn-lt"/>
                <a:ea typeface="+mn-ea"/>
                <a:cs typeface="+mn-cs"/>
              </a:defRPr>
            </a:pPr>
            <a:r>
              <a:rPr lang="de-DE" sz="2000" u="sng"/>
              <a:t>Quote abgegebene Fragebögen</a:t>
            </a:r>
          </a:p>
        </c:rich>
      </c:tx>
      <c:overlay val="0"/>
      <c:spPr>
        <a:noFill/>
        <a:ln>
          <a:noFill/>
        </a:ln>
        <a:effectLst/>
      </c:spPr>
      <c:txPr>
        <a:bodyPr rot="0" spcFirstLastPara="1" vertOverflow="ellipsis" vert="horz" wrap="square" anchor="ctr" anchorCtr="1"/>
        <a:lstStyle/>
        <a:p>
          <a:pPr>
            <a:defRPr sz="2000" b="0" i="0" u="sng" strike="noStrike" kern="1200" spc="0" baseline="0">
              <a:solidFill>
                <a:schemeClr val="tx1">
                  <a:lumMod val="65000"/>
                  <a:lumOff val="35000"/>
                </a:schemeClr>
              </a:solidFill>
              <a:latin typeface="+mn-lt"/>
              <a:ea typeface="+mn-ea"/>
              <a:cs typeface="+mn-cs"/>
            </a:defRPr>
          </a:pPr>
          <a:endParaRPr lang="de-DE"/>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3427962933360788E-2"/>
          <c:y val="0.14684896074508688"/>
          <c:w val="0.93686406202710248"/>
          <c:h val="0.79684810019727037"/>
        </c:manualLayout>
      </c:layout>
      <c:pie3DChart>
        <c:varyColors val="1"/>
        <c:ser>
          <c:idx val="0"/>
          <c:order val="0"/>
          <c:dPt>
            <c:idx val="0"/>
            <c:bubble3D val="0"/>
            <c:spPr>
              <a:solidFill>
                <a:srgbClr val="92D050"/>
              </a:solidFill>
              <a:ln w="25400">
                <a:solidFill>
                  <a:schemeClr val="lt1"/>
                </a:solidFill>
              </a:ln>
              <a:effectLst/>
              <a:sp3d contourW="25400">
                <a:contourClr>
                  <a:schemeClr val="lt1"/>
                </a:contourClr>
              </a:sp3d>
            </c:spPr>
            <c:extLst>
              <c:ext xmlns:c16="http://schemas.microsoft.com/office/drawing/2014/chart" uri="{C3380CC4-5D6E-409C-BE32-E72D297353CC}">
                <c16:uniqueId val="{00000001-CCC2-47C6-9515-FD4A0227D8BE}"/>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CCC2-47C6-9515-FD4A0227D8BE}"/>
              </c:ext>
            </c:extLst>
          </c:dPt>
          <c:dLbls>
            <c:dLbl>
              <c:idx val="0"/>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tx1">
                            <a:lumMod val="75000"/>
                            <a:lumOff val="25000"/>
                          </a:schemeClr>
                        </a:solidFill>
                        <a:latin typeface="+mn-lt"/>
                        <a:ea typeface="+mn-ea"/>
                        <a:cs typeface="+mn-cs"/>
                      </a:defRPr>
                    </a:pPr>
                    <a:fld id="{82326048-1CB2-47F4-9D81-8D75E5D710F2}" type="CELLRANGE">
                      <a:rPr lang="en-US"/>
                      <a:pPr>
                        <a:defRPr sz="2000"/>
                      </a:pPr>
                      <a:t>[ZELLBEREICH]</a:t>
                    </a:fld>
                    <a:endParaRPr lang="de-DE"/>
                  </a:p>
                </c:rich>
              </c:tx>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tx1">
                          <a:lumMod val="75000"/>
                          <a:lumOff val="25000"/>
                        </a:schemeClr>
                      </a:solidFill>
                      <a:latin typeface="+mn-lt"/>
                      <a:ea typeface="+mn-ea"/>
                      <a:cs typeface="+mn-cs"/>
                    </a:defRPr>
                  </a:pPr>
                  <a:endParaRPr lang="de-DE"/>
                </a:p>
              </c:txPr>
              <c:dLblPos val="ctr"/>
              <c:showLegendKey val="0"/>
              <c:showVal val="0"/>
              <c:showCatName val="0"/>
              <c:showSerName val="0"/>
              <c:showPercent val="0"/>
              <c:showBubbleSize val="0"/>
              <c:extLst>
                <c:ext xmlns:c15="http://schemas.microsoft.com/office/drawing/2012/chart" uri="{CE6537A1-D6FC-4f65-9D91-7224C49458BB}">
                  <c15:layout>
                    <c:manualLayout>
                      <c:w val="0.23378583333333333"/>
                      <c:h val="0.17488370370370371"/>
                    </c:manualLayout>
                  </c15:layout>
                  <c15:dlblFieldTable/>
                  <c15:showDataLabelsRange val="1"/>
                </c:ext>
                <c:ext xmlns:c16="http://schemas.microsoft.com/office/drawing/2014/chart" uri="{C3380CC4-5D6E-409C-BE32-E72D297353CC}">
                  <c16:uniqueId val="{00000001-CCC2-47C6-9515-FD4A0227D8BE}"/>
                </c:ext>
              </c:extLst>
            </c:dLbl>
            <c:dLbl>
              <c:idx val="1"/>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tx1">
                            <a:lumMod val="75000"/>
                            <a:lumOff val="25000"/>
                          </a:schemeClr>
                        </a:solidFill>
                        <a:latin typeface="+mn-lt"/>
                        <a:ea typeface="+mn-ea"/>
                        <a:cs typeface="+mn-cs"/>
                      </a:defRPr>
                    </a:pPr>
                    <a:fld id="{D075D5EE-D709-4F94-A995-EF84EF3338E0}" type="CELLRANGE">
                      <a:rPr lang="en-US"/>
                      <a:pPr>
                        <a:defRPr sz="2000"/>
                      </a:pPr>
                      <a:t>[ZELLBEREICH]</a:t>
                    </a:fld>
                    <a:endParaRPr lang="de-DE"/>
                  </a:p>
                </c:rich>
              </c:tx>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tx1">
                          <a:lumMod val="75000"/>
                          <a:lumOff val="25000"/>
                        </a:schemeClr>
                      </a:solidFill>
                      <a:latin typeface="+mn-lt"/>
                      <a:ea typeface="+mn-ea"/>
                      <a:cs typeface="+mn-cs"/>
                    </a:defRPr>
                  </a:pPr>
                  <a:endParaRPr lang="de-DE"/>
                </a:p>
              </c:txPr>
              <c:dLblPos val="ctr"/>
              <c:showLegendKey val="0"/>
              <c:showVal val="0"/>
              <c:showCatName val="0"/>
              <c:showSerName val="0"/>
              <c:showPercent val="0"/>
              <c:showBubbleSize val="0"/>
              <c:extLst>
                <c:ext xmlns:c15="http://schemas.microsoft.com/office/drawing/2012/chart" uri="{CE6537A1-D6FC-4f65-9D91-7224C49458BB}">
                  <c15:layout>
                    <c:manualLayout>
                      <c:w val="0.25318861111111113"/>
                      <c:h val="0.22469592592592588"/>
                    </c:manualLayout>
                  </c15:layout>
                  <c15:dlblFieldTable/>
                  <c15:showDataLabelsRange val="1"/>
                </c:ext>
                <c:ext xmlns:c16="http://schemas.microsoft.com/office/drawing/2014/chart" uri="{C3380CC4-5D6E-409C-BE32-E72D297353CC}">
                  <c16:uniqueId val="{00000003-CCC2-47C6-9515-FD4A0227D8BE}"/>
                </c:ext>
              </c:extLst>
            </c:dLbl>
            <c:spPr>
              <a:noFill/>
              <a:ln>
                <a:noFill/>
              </a:ln>
              <a:effectLst/>
            </c:spPr>
            <c:txPr>
              <a:bodyPr rot="0" spcFirstLastPara="1" vertOverflow="clip" horzOverflow="clip"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de-DE"/>
              </a:p>
            </c:txPr>
            <c:dLblPos val="ctr"/>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'Auswertung - Quote'!$B$126:$C$126</c:f>
              <c:strCache>
                <c:ptCount val="2"/>
                <c:pt idx="0">
                  <c:v>abgegeben (610/1175)</c:v>
                </c:pt>
                <c:pt idx="1">
                  <c:v>nicht abgegeben (565/1175)</c:v>
                </c:pt>
              </c:strCache>
            </c:strRef>
          </c:cat>
          <c:val>
            <c:numRef>
              <c:f>'Auswertung - Quote'!$B$128:$C$128</c:f>
              <c:numCache>
                <c:formatCode>0.0%</c:formatCode>
                <c:ptCount val="2"/>
                <c:pt idx="0">
                  <c:v>0.51914893617021274</c:v>
                </c:pt>
                <c:pt idx="1">
                  <c:v>0.48085106382978721</c:v>
                </c:pt>
              </c:numCache>
            </c:numRef>
          </c:val>
          <c:extLst>
            <c:ext xmlns:c15="http://schemas.microsoft.com/office/drawing/2012/chart" uri="{02D57815-91ED-43cb-92C2-25804820EDAC}">
              <c15:datalabelsRange>
                <c15:f>'Auswertung - Quote'!$B$129:$C$129</c15:f>
                <c15:dlblRangeCache>
                  <c:ptCount val="2"/>
                  <c:pt idx="0">
                    <c:v>abgegeben 51,9%</c:v>
                  </c:pt>
                  <c:pt idx="1">
                    <c:v>nicht abgegeben 48,1%</c:v>
                  </c:pt>
                </c15:dlblRangeCache>
              </c15:datalabelsRange>
            </c:ext>
            <c:ext xmlns:c16="http://schemas.microsoft.com/office/drawing/2014/chart" uri="{C3380CC4-5D6E-409C-BE32-E72D297353CC}">
              <c16:uniqueId val="{00000004-CCC2-47C6-9515-FD4A0227D8BE}"/>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de-DE"/>
          </a:p>
        </c:txPr>
      </c:legendEntry>
      <c:layout>
        <c:manualLayout>
          <c:xMode val="edge"/>
          <c:yMode val="edge"/>
          <c:x val="0.67573027777777783"/>
          <c:y val="0.8697488888888889"/>
          <c:w val="0.32229569444444445"/>
          <c:h val="0.12964148148148147"/>
        </c:manualLayout>
      </c:layout>
      <c:overlay val="0"/>
      <c:spPr>
        <a:solidFill>
          <a:schemeClr val="accent1">
            <a:lumMod val="20000"/>
            <a:lumOff val="80000"/>
          </a:schemeClr>
        </a:solid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20000"/>
        <a:lumOff val="80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sng" strike="noStrike" kern="1200" spc="0" baseline="0">
                <a:solidFill>
                  <a:schemeClr val="tx1">
                    <a:lumMod val="65000"/>
                    <a:lumOff val="35000"/>
                  </a:schemeClr>
                </a:solidFill>
                <a:latin typeface="+mn-lt"/>
                <a:ea typeface="+mn-ea"/>
                <a:cs typeface="+mn-cs"/>
              </a:defRPr>
            </a:pPr>
            <a:r>
              <a:rPr lang="de-DE" sz="2000" u="sng"/>
              <a:t>Interesse an Nahwärme</a:t>
            </a:r>
          </a:p>
        </c:rich>
      </c:tx>
      <c:overlay val="0"/>
      <c:spPr>
        <a:noFill/>
        <a:ln>
          <a:noFill/>
        </a:ln>
        <a:effectLst/>
      </c:spPr>
      <c:txPr>
        <a:bodyPr rot="0" spcFirstLastPara="1" vertOverflow="ellipsis" vert="horz" wrap="square" anchor="ctr" anchorCtr="1"/>
        <a:lstStyle/>
        <a:p>
          <a:pPr>
            <a:defRPr sz="2000" b="0" i="0" u="sng" strike="noStrike" kern="1200" spc="0" baseline="0">
              <a:solidFill>
                <a:schemeClr val="tx1">
                  <a:lumMod val="65000"/>
                  <a:lumOff val="35000"/>
                </a:schemeClr>
              </a:solidFill>
              <a:latin typeface="+mn-lt"/>
              <a:ea typeface="+mn-ea"/>
              <a:cs typeface="+mn-cs"/>
            </a:defRPr>
          </a:pPr>
          <a:endParaRPr lang="de-DE"/>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3427962933360788E-2"/>
          <c:y val="0.14684896074508688"/>
          <c:w val="0.93686406202710248"/>
          <c:h val="0.79684810019727037"/>
        </c:manualLayout>
      </c:layout>
      <c:pie3DChart>
        <c:varyColors val="1"/>
        <c:ser>
          <c:idx val="0"/>
          <c:order val="0"/>
          <c:dPt>
            <c:idx val="0"/>
            <c:bubble3D val="0"/>
            <c:spPr>
              <a:solidFill>
                <a:srgbClr val="92D050"/>
              </a:solidFill>
              <a:ln w="25400">
                <a:solidFill>
                  <a:schemeClr val="lt1"/>
                </a:solidFill>
              </a:ln>
              <a:effectLst/>
              <a:sp3d contourW="25400">
                <a:contourClr>
                  <a:schemeClr val="lt1"/>
                </a:contourClr>
              </a:sp3d>
            </c:spPr>
            <c:extLst>
              <c:ext xmlns:c16="http://schemas.microsoft.com/office/drawing/2014/chart" uri="{C3380CC4-5D6E-409C-BE32-E72D297353CC}">
                <c16:uniqueId val="{00000001-7B0A-4127-BC2F-0CDB4FD33E97}"/>
              </c:ext>
            </c:extLst>
          </c:dPt>
          <c:dPt>
            <c:idx val="1"/>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3-7B0A-4127-BC2F-0CDB4FD33E97}"/>
              </c:ext>
            </c:extLst>
          </c:dPt>
          <c:dPt>
            <c:idx val="2"/>
            <c:bubble3D val="0"/>
            <c:spPr>
              <a:solidFill>
                <a:schemeClr val="bg1">
                  <a:lumMod val="7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7B0A-4127-BC2F-0CDB4FD33E97}"/>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7B0A-4127-BC2F-0CDB4FD33E97}"/>
              </c:ext>
            </c:extLst>
          </c:dPt>
          <c:dPt>
            <c:idx val="4"/>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9-7B0A-4127-BC2F-0CDB4FD33E97}"/>
              </c:ext>
            </c:extLst>
          </c:dPt>
          <c:dLbls>
            <c:dLbl>
              <c:idx val="0"/>
              <c:tx>
                <c:rich>
                  <a:bodyPr/>
                  <a:lstStyle/>
                  <a:p>
                    <a:fld id="{DBCA9325-467E-43F3-A38A-01AB345BAC67}" type="CELLRANGE">
                      <a:rPr lang="en-US"/>
                      <a:pPr/>
                      <a:t>[ZELLBEREICH]</a:t>
                    </a:fld>
                    <a:endParaRPr lang="de-DE"/>
                  </a:p>
                </c:rich>
              </c:tx>
              <c:dLblPos val="inEnd"/>
              <c:showLegendKey val="0"/>
              <c:showVal val="0"/>
              <c:showCatName val="0"/>
              <c:showSerName val="0"/>
              <c:showPercent val="0"/>
              <c:showBubbleSize val="0"/>
              <c:extLst>
                <c:ext xmlns:c15="http://schemas.microsoft.com/office/drawing/2012/chart" uri="{CE6537A1-D6FC-4f65-9D91-7224C49458BB}">
                  <c15:layout>
                    <c:manualLayout>
                      <c:w val="9.9791944444444433E-2"/>
                      <c:h val="0.16325388888888889"/>
                    </c:manualLayout>
                  </c15:layout>
                  <c15:dlblFieldTable/>
                  <c15:showDataLabelsRange val="1"/>
                </c:ext>
                <c:ext xmlns:c16="http://schemas.microsoft.com/office/drawing/2014/chart" uri="{C3380CC4-5D6E-409C-BE32-E72D297353CC}">
                  <c16:uniqueId val="{00000001-7B0A-4127-BC2F-0CDB4FD33E97}"/>
                </c:ext>
              </c:extLst>
            </c:dLbl>
            <c:dLbl>
              <c:idx val="1"/>
              <c:tx>
                <c:rich>
                  <a:bodyPr/>
                  <a:lstStyle/>
                  <a:p>
                    <a:fld id="{4115DDAB-0376-462C-9D0E-7C0D67C47A77}" type="CELLRANGE">
                      <a:rPr lang="en-US"/>
                      <a:pPr/>
                      <a:t>[ZELLBEREICH]</a:t>
                    </a:fld>
                    <a:endParaRPr lang="de-DE"/>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7B0A-4127-BC2F-0CDB4FD33E97}"/>
                </c:ext>
              </c:extLst>
            </c:dLbl>
            <c:dLbl>
              <c:idx val="2"/>
              <c:tx>
                <c:rich>
                  <a:bodyPr/>
                  <a:lstStyle/>
                  <a:p>
                    <a:fld id="{4C5E02F1-C317-437C-9A22-12D81B54379A}" type="CELLRANGE">
                      <a:rPr lang="en-US"/>
                      <a:pPr/>
                      <a:t>[ZELLBEREICH]</a:t>
                    </a:fld>
                    <a:endParaRPr lang="de-DE"/>
                  </a:p>
                </c:rich>
              </c:tx>
              <c:dLblPos val="inEnd"/>
              <c:showLegendKey val="0"/>
              <c:showVal val="0"/>
              <c:showCatName val="0"/>
              <c:showSerName val="0"/>
              <c:showPercent val="0"/>
              <c:showBubbleSize val="0"/>
              <c:extLst>
                <c:ext xmlns:c15="http://schemas.microsoft.com/office/drawing/2012/chart" uri="{CE6537A1-D6FC-4f65-9D91-7224C49458BB}">
                  <c15:layout>
                    <c:manualLayout>
                      <c:w val="0.14545916666666667"/>
                      <c:h val="0.14914277777777776"/>
                    </c:manualLayout>
                  </c15:layout>
                  <c15:dlblFieldTable/>
                  <c15:showDataLabelsRange val="1"/>
                </c:ext>
                <c:ext xmlns:c16="http://schemas.microsoft.com/office/drawing/2014/chart" uri="{C3380CC4-5D6E-409C-BE32-E72D297353CC}">
                  <c16:uniqueId val="{00000005-7B0A-4127-BC2F-0CDB4FD33E97}"/>
                </c:ext>
              </c:extLst>
            </c:dLbl>
            <c:dLbl>
              <c:idx val="3"/>
              <c:tx>
                <c:rich>
                  <a:bodyPr/>
                  <a:lstStyle/>
                  <a:p>
                    <a:fld id="{5ED32F5B-36CB-4D03-82E3-07CC9728BCB9}" type="CELLRANGE">
                      <a:rPr lang="en-US"/>
                      <a:pPr/>
                      <a:t>[ZELLBEREICH]</a:t>
                    </a:fld>
                    <a:endParaRPr lang="de-DE"/>
                  </a:p>
                </c:rich>
              </c:tx>
              <c:dLblPos val="inEnd"/>
              <c:showLegendKey val="0"/>
              <c:showVal val="0"/>
              <c:showCatName val="0"/>
              <c:showSerName val="0"/>
              <c:showPercent val="0"/>
              <c:showBubbleSize val="0"/>
              <c:extLst>
                <c:ext xmlns:c15="http://schemas.microsoft.com/office/drawing/2012/chart" uri="{CE6537A1-D6FC-4f65-9D91-7224C49458BB}">
                  <c15:layout>
                    <c:manualLayout>
                      <c:w val="0.20519319444444445"/>
                      <c:h val="0.12189648148148148"/>
                    </c:manualLayout>
                  </c15:layout>
                  <c15:dlblFieldTable/>
                  <c15:showDataLabelsRange val="1"/>
                </c:ext>
                <c:ext xmlns:c16="http://schemas.microsoft.com/office/drawing/2014/chart" uri="{C3380CC4-5D6E-409C-BE32-E72D297353CC}">
                  <c16:uniqueId val="{00000007-7B0A-4127-BC2F-0CDB4FD33E97}"/>
                </c:ext>
              </c:extLst>
            </c:dLbl>
            <c:dLbl>
              <c:idx val="4"/>
              <c:tx>
                <c:rich>
                  <a:bodyPr/>
                  <a:lstStyle/>
                  <a:p>
                    <a:fld id="{3FCBCE9A-E221-41F6-8E55-ACFF2BE1C7C5}" type="CELLRANGE">
                      <a:rPr lang="en-US"/>
                      <a:pPr/>
                      <a:t>[ZELLBEREICH]</a:t>
                    </a:fld>
                    <a:endParaRPr lang="de-DE"/>
                  </a:p>
                </c:rich>
              </c:tx>
              <c:dLblPos val="inEnd"/>
              <c:showLegendKey val="0"/>
              <c:showVal val="0"/>
              <c:showCatName val="0"/>
              <c:showSerName val="0"/>
              <c:showPercent val="0"/>
              <c:showBubbleSize val="0"/>
              <c:extLst>
                <c:ext xmlns:c15="http://schemas.microsoft.com/office/drawing/2012/chart" uri="{CE6537A1-D6FC-4f65-9D91-7224C49458BB}">
                  <c15:layout>
                    <c:manualLayout>
                      <c:w val="0.10542763888888888"/>
                      <c:h val="0.12562425925925927"/>
                    </c:manualLayout>
                  </c15:layout>
                  <c15:dlblFieldTable/>
                  <c15:showDataLabelsRange val="1"/>
                </c:ext>
                <c:ext xmlns:c16="http://schemas.microsoft.com/office/drawing/2014/chart" uri="{C3380CC4-5D6E-409C-BE32-E72D297353CC}">
                  <c16:uniqueId val="{00000009-7B0A-4127-BC2F-0CDB4FD33E97}"/>
                </c:ext>
              </c:extLst>
            </c:dLbl>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tx1">
                        <a:lumMod val="75000"/>
                        <a:lumOff val="25000"/>
                      </a:schemeClr>
                    </a:solidFill>
                    <a:latin typeface="+mn-lt"/>
                    <a:ea typeface="+mn-ea"/>
                    <a:cs typeface="+mn-cs"/>
                  </a:defRPr>
                </a:pPr>
                <a:endParaRPr lang="de-DE"/>
              </a:p>
            </c:txPr>
            <c:dLblPos val="inEnd"/>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15:showDataLabelsRange val="1"/>
              </c:ext>
            </c:extLst>
          </c:dLbls>
          <c:cat>
            <c:strRef>
              <c:f>'Auswertung - Interesse'!$A$124:$A$128</c:f>
              <c:strCache>
                <c:ptCount val="5"/>
                <c:pt idx="0">
                  <c:v>ja (321)</c:v>
                </c:pt>
                <c:pt idx="1">
                  <c:v>ja &amp; unklar (6)</c:v>
                </c:pt>
                <c:pt idx="2">
                  <c:v>unklar (85)</c:v>
                </c:pt>
                <c:pt idx="3">
                  <c:v>nein &amp; unklar (1)</c:v>
                </c:pt>
                <c:pt idx="4">
                  <c:v>nein (192)</c:v>
                </c:pt>
              </c:strCache>
            </c:strRef>
          </c:cat>
          <c:val>
            <c:numRef>
              <c:f>'Auswertung - Interesse'!$I$124:$I$128</c:f>
              <c:numCache>
                <c:formatCode>General</c:formatCode>
                <c:ptCount val="5"/>
                <c:pt idx="0">
                  <c:v>321</c:v>
                </c:pt>
                <c:pt idx="1">
                  <c:v>6</c:v>
                </c:pt>
                <c:pt idx="2">
                  <c:v>85</c:v>
                </c:pt>
                <c:pt idx="3">
                  <c:v>1</c:v>
                </c:pt>
                <c:pt idx="4">
                  <c:v>192</c:v>
                </c:pt>
              </c:numCache>
            </c:numRef>
          </c:val>
          <c:extLst>
            <c:ext xmlns:c15="http://schemas.microsoft.com/office/drawing/2012/chart" uri="{02D57815-91ED-43cb-92C2-25804820EDAC}">
              <c15:datalabelsRange>
                <c15:f>'Auswertung - Interesse'!$J$124:$J$128</c15:f>
                <c15:dlblRangeCache>
                  <c:ptCount val="5"/>
                  <c:pt idx="0">
                    <c:v>ja  53,1%</c:v>
                  </c:pt>
                  <c:pt idx="1">
                    <c:v>ja &amp; unklar  1,0%</c:v>
                  </c:pt>
                  <c:pt idx="2">
                    <c:v>unklar  14,0%</c:v>
                  </c:pt>
                  <c:pt idx="3">
                    <c:v>nein &amp; unklar 0,2%</c:v>
                  </c:pt>
                  <c:pt idx="4">
                    <c:v>nein  31,7%</c:v>
                  </c:pt>
                </c15:dlblRangeCache>
              </c15:datalabelsRange>
            </c:ext>
            <c:ext xmlns:c16="http://schemas.microsoft.com/office/drawing/2014/chart" uri="{C3380CC4-5D6E-409C-BE32-E72D297353CC}">
              <c16:uniqueId val="{0000000A-7B0A-4127-BC2F-0CDB4FD33E97}"/>
            </c:ext>
          </c:extLst>
        </c:ser>
        <c:dLbls>
          <c:dLblPos val="bestFit"/>
          <c:showLegendKey val="0"/>
          <c:showVal val="1"/>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rtl="0">
              <a:defRPr sz="1400" b="0" i="0" u="none" strike="noStrike" kern="1200" baseline="0">
                <a:solidFill>
                  <a:schemeClr val="tx1"/>
                </a:solidFill>
                <a:latin typeface="+mn-lt"/>
                <a:ea typeface="+mn-ea"/>
                <a:cs typeface="+mn-cs"/>
              </a:defRPr>
            </a:pPr>
            <a:endParaRPr lang="de-DE"/>
          </a:p>
        </c:txPr>
      </c:legendEntry>
      <c:layout>
        <c:manualLayout>
          <c:xMode val="edge"/>
          <c:yMode val="edge"/>
          <c:x val="0.7586330555555556"/>
          <c:y val="0.76861925925925934"/>
          <c:w val="0.24136694444444448"/>
          <c:h val="0.23138074074074075"/>
        </c:manualLayout>
      </c:layout>
      <c:overlay val="0"/>
      <c:spPr>
        <a:solidFill>
          <a:schemeClr val="accent1">
            <a:lumMod val="20000"/>
            <a:lumOff val="80000"/>
          </a:schemeClr>
        </a:solid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20000"/>
        <a:lumOff val="80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sng" strike="noStrike" kern="1200" spc="0" baseline="0">
                <a:solidFill>
                  <a:schemeClr val="tx1">
                    <a:lumMod val="65000"/>
                    <a:lumOff val="35000"/>
                  </a:schemeClr>
                </a:solidFill>
                <a:latin typeface="+mn-lt"/>
                <a:ea typeface="+mn-ea"/>
                <a:cs typeface="+mn-cs"/>
              </a:defRPr>
            </a:pPr>
            <a:r>
              <a:rPr lang="de-DE" sz="2000" u="sng"/>
              <a:t>Verteilung</a:t>
            </a:r>
            <a:r>
              <a:rPr lang="de-DE" sz="2000" u="sng" baseline="0"/>
              <a:t> Heizungsarten</a:t>
            </a:r>
            <a:endParaRPr lang="de-DE" sz="2000" u="sng"/>
          </a:p>
        </c:rich>
      </c:tx>
      <c:overlay val="0"/>
      <c:spPr>
        <a:noFill/>
        <a:ln>
          <a:noFill/>
        </a:ln>
        <a:effectLst/>
      </c:spPr>
      <c:txPr>
        <a:bodyPr rot="0" spcFirstLastPara="1" vertOverflow="ellipsis" vert="horz" wrap="square" anchor="ctr" anchorCtr="1"/>
        <a:lstStyle/>
        <a:p>
          <a:pPr>
            <a:defRPr sz="2000" b="0" i="0" u="sng" strike="noStrike" kern="1200" spc="0" baseline="0">
              <a:solidFill>
                <a:schemeClr val="tx1">
                  <a:lumMod val="65000"/>
                  <a:lumOff val="35000"/>
                </a:schemeClr>
              </a:solidFill>
              <a:latin typeface="+mn-lt"/>
              <a:ea typeface="+mn-ea"/>
              <a:cs typeface="+mn-cs"/>
            </a:defRPr>
          </a:pPr>
          <a:endParaRPr lang="de-DE"/>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3427962933360788E-2"/>
          <c:y val="0.14684896074508688"/>
          <c:w val="0.93686406202710248"/>
          <c:h val="0.79684810019727037"/>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963D-4444-AB13-9C53BAA6075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963D-4444-AB13-9C53BAA6075A}"/>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963D-4444-AB13-9C53BAA6075A}"/>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963D-4444-AB13-9C53BAA6075A}"/>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963D-4444-AB13-9C53BAA6075A}"/>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963D-4444-AB13-9C53BAA6075A}"/>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963D-4444-AB13-9C53BAA6075A}"/>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963D-4444-AB13-9C53BAA6075A}"/>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963D-4444-AB13-9C53BAA6075A}"/>
              </c:ext>
            </c:extLst>
          </c:dPt>
          <c:dLbls>
            <c:dLbl>
              <c:idx val="0"/>
              <c:tx>
                <c:rich>
                  <a:bodyPr/>
                  <a:lstStyle/>
                  <a:p>
                    <a:fld id="{2C0928A3-D4A5-45A2-B335-A254395A7AE7}" type="CELLRANGE">
                      <a:rPr lang="en-US"/>
                      <a:pPr/>
                      <a:t>[ZELLBEREICH]</a:t>
                    </a:fld>
                    <a:endParaRPr lang="de-DE"/>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963D-4444-AB13-9C53BAA6075A}"/>
                </c:ext>
              </c:extLst>
            </c:dLbl>
            <c:dLbl>
              <c:idx val="1"/>
              <c:tx>
                <c:rich>
                  <a:bodyPr/>
                  <a:lstStyle/>
                  <a:p>
                    <a:fld id="{36F2A1AD-94E3-486A-9A7A-5C9DCFDB996B}" type="CELLRANGE">
                      <a:rPr lang="en-US"/>
                      <a:pPr/>
                      <a:t>[ZELLBEREICH]</a:t>
                    </a:fld>
                    <a:endParaRPr lang="de-DE"/>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63D-4444-AB13-9C53BAA6075A}"/>
                </c:ext>
              </c:extLst>
            </c:dLbl>
            <c:dLbl>
              <c:idx val="2"/>
              <c:tx>
                <c:rich>
                  <a:bodyPr/>
                  <a:lstStyle/>
                  <a:p>
                    <a:fld id="{96205555-C2F6-444E-90E1-15BAE70F7AF2}" type="CELLRANGE">
                      <a:rPr lang="en-US"/>
                      <a:pPr/>
                      <a:t>[ZELLBEREICH]</a:t>
                    </a:fld>
                    <a:endParaRPr lang="de-DE"/>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63D-4444-AB13-9C53BAA6075A}"/>
                </c:ext>
              </c:extLst>
            </c:dLbl>
            <c:dLbl>
              <c:idx val="3"/>
              <c:tx>
                <c:rich>
                  <a:bodyPr/>
                  <a:lstStyle/>
                  <a:p>
                    <a:fld id="{35F2FE18-ADBC-4821-8250-11C9E25417B1}" type="CELLRANGE">
                      <a:rPr lang="en-US"/>
                      <a:pPr/>
                      <a:t>[ZELLBEREICH]</a:t>
                    </a:fld>
                    <a:endParaRPr lang="de-DE"/>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963D-4444-AB13-9C53BAA6075A}"/>
                </c:ext>
              </c:extLst>
            </c:dLbl>
            <c:dLbl>
              <c:idx val="4"/>
              <c:tx>
                <c:rich>
                  <a:bodyPr/>
                  <a:lstStyle/>
                  <a:p>
                    <a:fld id="{05FEB51C-ABB1-4219-A6C6-58C46C1AF066}" type="CELLRANGE">
                      <a:rPr lang="en-US"/>
                      <a:pPr/>
                      <a:t>[ZELLBEREICH]</a:t>
                    </a:fld>
                    <a:endParaRPr lang="de-DE"/>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963D-4444-AB13-9C53BAA6075A}"/>
                </c:ext>
              </c:extLst>
            </c:dLbl>
            <c:dLbl>
              <c:idx val="5"/>
              <c:tx>
                <c:rich>
                  <a:bodyPr/>
                  <a:lstStyle/>
                  <a:p>
                    <a:fld id="{0B6AFCAC-69C2-4249-B2A6-27B597776150}" type="CELLRANGE">
                      <a:rPr lang="en-US"/>
                      <a:pPr/>
                      <a:t>[ZELLBEREICH]</a:t>
                    </a:fld>
                    <a:endParaRPr lang="de-DE"/>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963D-4444-AB13-9C53BAA6075A}"/>
                </c:ext>
              </c:extLst>
            </c:dLbl>
            <c:dLbl>
              <c:idx val="6"/>
              <c:tx>
                <c:rich>
                  <a:bodyPr/>
                  <a:lstStyle/>
                  <a:p>
                    <a:fld id="{18518B3F-94FD-48E1-B49D-EB9C69B6F5BE}" type="CELLRANGE">
                      <a:rPr lang="en-US"/>
                      <a:pPr/>
                      <a:t>[ZELLBEREICH]</a:t>
                    </a:fld>
                    <a:endParaRPr lang="de-DE"/>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963D-4444-AB13-9C53BAA6075A}"/>
                </c:ext>
              </c:extLst>
            </c:dLbl>
            <c:dLbl>
              <c:idx val="7"/>
              <c:tx>
                <c:rich>
                  <a:bodyPr/>
                  <a:lstStyle/>
                  <a:p>
                    <a:fld id="{0C04B2DF-FBAE-433B-A576-4BE73C19CB8D}" type="CELLRANGE">
                      <a:rPr lang="en-US"/>
                      <a:pPr/>
                      <a:t>[ZELLBEREICH]</a:t>
                    </a:fld>
                    <a:endParaRPr lang="de-DE"/>
                  </a:p>
                </c:rich>
              </c:tx>
              <c:dLblPos val="bestFit"/>
              <c:showLegendKey val="0"/>
              <c:showVal val="0"/>
              <c:showCatName val="0"/>
              <c:showSerName val="0"/>
              <c:showPercent val="0"/>
              <c:showBubbleSize val="0"/>
              <c:extLst>
                <c:ext xmlns:c15="http://schemas.microsoft.com/office/drawing/2012/chart" uri="{CE6537A1-D6FC-4f65-9D91-7224C49458BB}">
                  <c15:layout>
                    <c:manualLayout>
                      <c:w val="0.18342680555555554"/>
                      <c:h val="9.9201111111111115E-2"/>
                    </c:manualLayout>
                  </c15:layout>
                  <c15:dlblFieldTable/>
                  <c15:showDataLabelsRange val="1"/>
                </c:ext>
                <c:ext xmlns:c16="http://schemas.microsoft.com/office/drawing/2014/chart" uri="{C3380CC4-5D6E-409C-BE32-E72D297353CC}">
                  <c16:uniqueId val="{0000000F-963D-4444-AB13-9C53BAA6075A}"/>
                </c:ext>
              </c:extLst>
            </c:dLbl>
            <c:dLbl>
              <c:idx val="8"/>
              <c:tx>
                <c:rich>
                  <a:bodyPr/>
                  <a:lstStyle/>
                  <a:p>
                    <a:fld id="{8253B0EF-1756-49F0-BF07-3934772A02D1}" type="CELLRANGE">
                      <a:rPr lang="en-US"/>
                      <a:pPr/>
                      <a:t>[ZELLBEREICH]</a:t>
                    </a:fld>
                    <a:endParaRPr lang="de-DE"/>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963D-4444-AB13-9C53BAA6075A}"/>
                </c:ext>
              </c:extLst>
            </c:dLbl>
            <c:spPr>
              <a:noFill/>
              <a:ln>
                <a:noFill/>
              </a:ln>
              <a:effectLst/>
            </c:spPr>
            <c:txPr>
              <a:bodyPr rot="0" spcFirstLastPara="1" vertOverflow="clip" horzOverflow="clip" vert="horz" wrap="square" lIns="38100" tIns="19050" rIns="38100" bIns="19050" anchor="ctr" anchorCtr="1">
                <a:noAutofit/>
              </a:bodyPr>
              <a:lstStyle/>
              <a:p>
                <a:pPr>
                  <a:defRPr sz="1400" b="0" i="0" u="none" strike="noStrike" kern="1200" baseline="0">
                    <a:solidFill>
                      <a:schemeClr val="tx1">
                        <a:lumMod val="75000"/>
                        <a:lumOff val="25000"/>
                      </a:schemeClr>
                    </a:solidFill>
                    <a:latin typeface="+mn-lt"/>
                    <a:ea typeface="+mn-ea"/>
                    <a:cs typeface="+mn-cs"/>
                  </a:defRPr>
                </a:pPr>
                <a:endParaRPr lang="de-DE"/>
              </a:p>
            </c:txPr>
            <c:dLblPos val="bestFit"/>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15:showDataLabelsRange val="1"/>
              </c:ext>
            </c:extLst>
          </c:dLbls>
          <c:cat>
            <c:strRef>
              <c:f>'Auswertung - Heizung'!$E$121:$E$129</c:f>
              <c:strCache>
                <c:ptCount val="9"/>
                <c:pt idx="0">
                  <c:v>Heizöl (244)</c:v>
                </c:pt>
                <c:pt idx="1">
                  <c:v>Erdgas (173)</c:v>
                </c:pt>
                <c:pt idx="2">
                  <c:v>Flüssiggas (25)</c:v>
                </c:pt>
                <c:pt idx="3">
                  <c:v>Strom (15)</c:v>
                </c:pt>
                <c:pt idx="4">
                  <c:v>Wärmepumpe (95)</c:v>
                </c:pt>
                <c:pt idx="5">
                  <c:v>Holz (153)</c:v>
                </c:pt>
                <c:pt idx="6">
                  <c:v>Pellets (27)</c:v>
                </c:pt>
                <c:pt idx="7">
                  <c:v>Hackschnitzel (4)</c:v>
                </c:pt>
                <c:pt idx="8">
                  <c:v>Andere (19)</c:v>
                </c:pt>
              </c:strCache>
            </c:strRef>
          </c:cat>
          <c:val>
            <c:numRef>
              <c:f>'Auswertung - Heizung'!$C$121:$C$129</c:f>
              <c:numCache>
                <c:formatCode>General</c:formatCode>
                <c:ptCount val="9"/>
                <c:pt idx="0">
                  <c:v>244</c:v>
                </c:pt>
                <c:pt idx="1">
                  <c:v>173</c:v>
                </c:pt>
                <c:pt idx="2">
                  <c:v>25</c:v>
                </c:pt>
                <c:pt idx="3">
                  <c:v>15</c:v>
                </c:pt>
                <c:pt idx="4">
                  <c:v>95</c:v>
                </c:pt>
                <c:pt idx="5">
                  <c:v>153</c:v>
                </c:pt>
                <c:pt idx="6">
                  <c:v>27</c:v>
                </c:pt>
                <c:pt idx="7">
                  <c:v>4</c:v>
                </c:pt>
                <c:pt idx="8">
                  <c:v>19</c:v>
                </c:pt>
              </c:numCache>
            </c:numRef>
          </c:val>
          <c:extLst>
            <c:ext xmlns:c15="http://schemas.microsoft.com/office/drawing/2012/chart" uri="{02D57815-91ED-43cb-92C2-25804820EDAC}">
              <c15:datalabelsRange>
                <c15:f>'Auswertung - Heizung'!$D$121:$D$129</c15:f>
                <c15:dlblRangeCache>
                  <c:ptCount val="9"/>
                  <c:pt idx="0">
                    <c:v>Heizöl 32,3%</c:v>
                  </c:pt>
                  <c:pt idx="1">
                    <c:v>Erdgas 22,9%</c:v>
                  </c:pt>
                  <c:pt idx="2">
                    <c:v>Flüssiggas 3,3%</c:v>
                  </c:pt>
                  <c:pt idx="3">
                    <c:v>Strom 2,0%</c:v>
                  </c:pt>
                  <c:pt idx="4">
                    <c:v>Wärmepumpe 12,6%</c:v>
                  </c:pt>
                  <c:pt idx="5">
                    <c:v>Holz 20,3%</c:v>
                  </c:pt>
                  <c:pt idx="6">
                    <c:v>Pellets 3,6%</c:v>
                  </c:pt>
                  <c:pt idx="7">
                    <c:v>Hackschnitzel 0,5%</c:v>
                  </c:pt>
                  <c:pt idx="8">
                    <c:v>Andere 2,5%</c:v>
                  </c:pt>
                </c15:dlblRangeCache>
              </c15:datalabelsRange>
            </c:ext>
            <c:ext xmlns:c16="http://schemas.microsoft.com/office/drawing/2014/chart" uri="{C3380CC4-5D6E-409C-BE32-E72D297353CC}">
              <c16:uniqueId val="{00000012-963D-4444-AB13-9C53BAA6075A}"/>
            </c:ext>
          </c:extLst>
        </c:ser>
        <c:dLbls>
          <c:dLblPos val="bestFit"/>
          <c:showLegendKey val="0"/>
          <c:showVal val="1"/>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rtl="0">
              <a:defRPr sz="1400" b="0" i="0" u="none" strike="noStrike" kern="1200" baseline="0">
                <a:solidFill>
                  <a:schemeClr val="tx1"/>
                </a:solidFill>
                <a:latin typeface="+mn-lt"/>
                <a:ea typeface="+mn-ea"/>
                <a:cs typeface="+mn-cs"/>
              </a:defRPr>
            </a:pPr>
            <a:endParaRPr lang="de-DE"/>
          </a:p>
        </c:txPr>
      </c:legendEntry>
      <c:layout>
        <c:manualLayout>
          <c:xMode val="edge"/>
          <c:yMode val="edge"/>
          <c:x val="0.7586330555555556"/>
          <c:y val="0.76861925925925934"/>
          <c:w val="0.24136694444444448"/>
          <c:h val="0.23138074074074075"/>
        </c:manualLayout>
      </c:layout>
      <c:overlay val="0"/>
      <c:spPr>
        <a:solidFill>
          <a:schemeClr val="accent1">
            <a:lumMod val="20000"/>
            <a:lumOff val="80000"/>
          </a:schemeClr>
        </a:solid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20000"/>
        <a:lumOff val="80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2000" b="0" i="0" u="sng" strike="noStrike" kern="1200" spc="0" baseline="0">
                <a:solidFill>
                  <a:sysClr val="windowText" lastClr="000000">
                    <a:lumMod val="65000"/>
                    <a:lumOff val="35000"/>
                  </a:sysClr>
                </a:solidFill>
                <a:latin typeface="+mn-lt"/>
                <a:ea typeface="+mn-ea"/>
                <a:cs typeface="+mn-cs"/>
              </a:defRPr>
            </a:pPr>
            <a:r>
              <a:rPr lang="de-DE" sz="2000" b="0" i="0" u="sng" strike="noStrike" kern="1200" spc="0" baseline="0">
                <a:solidFill>
                  <a:sysClr val="windowText" lastClr="000000">
                    <a:lumMod val="65000"/>
                    <a:lumOff val="35000"/>
                  </a:sysClr>
                </a:solidFill>
              </a:rPr>
              <a:t>Verteilung Energie</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2000" b="0" i="0" u="sng" strike="noStrike" kern="1200" spc="0" baseline="0">
              <a:solidFill>
                <a:sysClr val="windowText" lastClr="000000">
                  <a:lumMod val="65000"/>
                  <a:lumOff val="35000"/>
                </a:sysClr>
              </a:solidFill>
              <a:latin typeface="+mn-lt"/>
              <a:ea typeface="+mn-ea"/>
              <a:cs typeface="+mn-cs"/>
            </a:defRPr>
          </a:pPr>
          <a:endParaRPr lang="de-DE"/>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3427962933360788E-2"/>
          <c:y val="0.14684896074508688"/>
          <c:w val="0.93686406202710248"/>
          <c:h val="0.79684810019727037"/>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DBFC-4893-8E90-B1D5F388D48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DBFC-4893-8E90-B1D5F388D486}"/>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DBFC-4893-8E90-B1D5F388D486}"/>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DBFC-4893-8E90-B1D5F388D486}"/>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DBFC-4893-8E90-B1D5F388D486}"/>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DBFC-4893-8E90-B1D5F388D486}"/>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DBFC-4893-8E90-B1D5F388D486}"/>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DBFC-4893-8E90-B1D5F388D486}"/>
              </c:ext>
            </c:extLst>
          </c:dPt>
          <c:dLbls>
            <c:dLbl>
              <c:idx val="0"/>
              <c:tx>
                <c:rich>
                  <a:bodyPr/>
                  <a:lstStyle/>
                  <a:p>
                    <a:fld id="{9471A23D-4C0D-43D1-9E7A-A29D9DF3F30C}" type="CELLRANGE">
                      <a:rPr lang="en-US"/>
                      <a:pPr/>
                      <a:t>[ZELLBEREICH]</a:t>
                    </a:fld>
                    <a:endParaRPr lang="de-DE"/>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DBFC-4893-8E90-B1D5F388D486}"/>
                </c:ext>
              </c:extLst>
            </c:dLbl>
            <c:dLbl>
              <c:idx val="1"/>
              <c:tx>
                <c:rich>
                  <a:bodyPr/>
                  <a:lstStyle/>
                  <a:p>
                    <a:fld id="{A6C05B5F-40E2-4326-BF62-AECAB57DAD9E}" type="CELLRANGE">
                      <a:rPr lang="en-US"/>
                      <a:pPr/>
                      <a:t>[ZELLBEREICH]</a:t>
                    </a:fld>
                    <a:endParaRPr lang="de-DE"/>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DBFC-4893-8E90-B1D5F388D486}"/>
                </c:ext>
              </c:extLst>
            </c:dLbl>
            <c:dLbl>
              <c:idx val="2"/>
              <c:tx>
                <c:rich>
                  <a:bodyPr/>
                  <a:lstStyle/>
                  <a:p>
                    <a:fld id="{208821EC-C0DF-45D4-92AF-9049274F15CB}" type="CELLRANGE">
                      <a:rPr lang="en-US"/>
                      <a:pPr/>
                      <a:t>[ZELLBEREICH]</a:t>
                    </a:fld>
                    <a:endParaRPr lang="de-DE"/>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DBFC-4893-8E90-B1D5F388D486}"/>
                </c:ext>
              </c:extLst>
            </c:dLbl>
            <c:dLbl>
              <c:idx val="3"/>
              <c:tx>
                <c:rich>
                  <a:bodyPr/>
                  <a:lstStyle/>
                  <a:p>
                    <a:fld id="{11DAD7A4-032D-4793-B182-FBC631F23C6A}" type="CELLRANGE">
                      <a:rPr lang="en-US"/>
                      <a:pPr/>
                      <a:t>[ZELLBEREICH]</a:t>
                    </a:fld>
                    <a:endParaRPr lang="de-DE"/>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DBFC-4893-8E90-B1D5F388D486}"/>
                </c:ext>
              </c:extLst>
            </c:dLbl>
            <c:dLbl>
              <c:idx val="4"/>
              <c:tx>
                <c:rich>
                  <a:bodyPr/>
                  <a:lstStyle/>
                  <a:p>
                    <a:fld id="{62D032E0-A4A1-41F1-B6B2-9CAE4995005A}" type="CELLRANGE">
                      <a:rPr lang="en-US"/>
                      <a:pPr/>
                      <a:t>[ZELLBEREICH]</a:t>
                    </a:fld>
                    <a:endParaRPr lang="de-DE"/>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DBFC-4893-8E90-B1D5F388D486}"/>
                </c:ext>
              </c:extLst>
            </c:dLbl>
            <c:dLbl>
              <c:idx val="5"/>
              <c:tx>
                <c:rich>
                  <a:bodyPr/>
                  <a:lstStyle/>
                  <a:p>
                    <a:fld id="{CA42BF1B-6329-4597-8791-5A76B41FA48C}" type="CELLRANGE">
                      <a:rPr lang="en-US"/>
                      <a:pPr/>
                      <a:t>[ZELLBEREICH]</a:t>
                    </a:fld>
                    <a:endParaRPr lang="de-DE"/>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DBFC-4893-8E90-B1D5F388D486}"/>
                </c:ext>
              </c:extLst>
            </c:dLbl>
            <c:dLbl>
              <c:idx val="6"/>
              <c:tx>
                <c:rich>
                  <a:bodyPr/>
                  <a:lstStyle/>
                  <a:p>
                    <a:fld id="{55A8E326-BA0D-4F5D-8EFD-C000396658F0}" type="CELLRANGE">
                      <a:rPr lang="en-US"/>
                      <a:pPr/>
                      <a:t>[ZELLBEREICH]</a:t>
                    </a:fld>
                    <a:endParaRPr lang="de-DE"/>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DBFC-4893-8E90-B1D5F388D486}"/>
                </c:ext>
              </c:extLst>
            </c:dLbl>
            <c:dLbl>
              <c:idx val="7"/>
              <c:tx>
                <c:rich>
                  <a:bodyPr/>
                  <a:lstStyle/>
                  <a:p>
                    <a:fld id="{C5EBFB70-5979-468F-A4CE-71E6CCCD8F8A}" type="CELLRANGE">
                      <a:rPr lang="en-US"/>
                      <a:pPr/>
                      <a:t>[ZELLBEREICH]</a:t>
                    </a:fld>
                    <a:endParaRPr lang="de-DE"/>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DBFC-4893-8E90-B1D5F388D486}"/>
                </c:ext>
              </c:extLst>
            </c:dLbl>
            <c:spPr>
              <a:noFill/>
              <a:ln>
                <a:noFill/>
              </a:ln>
              <a:effectLst/>
            </c:spPr>
            <c:txPr>
              <a:bodyPr rot="0" spcFirstLastPara="1" vertOverflow="clip" horzOverflow="clip" vert="horz" wrap="square" lIns="38100" tIns="19050" rIns="38100" bIns="19050" anchor="ctr" anchorCtr="1">
                <a:noAutofit/>
              </a:bodyPr>
              <a:lstStyle/>
              <a:p>
                <a:pPr>
                  <a:defRPr sz="1400" b="0" i="0" u="none" strike="noStrike" kern="1200" baseline="0">
                    <a:solidFill>
                      <a:schemeClr val="tx1">
                        <a:lumMod val="75000"/>
                        <a:lumOff val="25000"/>
                      </a:schemeClr>
                    </a:solidFill>
                    <a:latin typeface="+mn-lt"/>
                    <a:ea typeface="+mn-ea"/>
                    <a:cs typeface="+mn-cs"/>
                  </a:defRPr>
                </a:pPr>
                <a:endParaRPr lang="de-DE"/>
              </a:p>
            </c:txPr>
            <c:dLblPos val="bestFit"/>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15:showDataLabelsRange val="1"/>
              </c:ext>
            </c:extLst>
          </c:dLbls>
          <c:cat>
            <c:strRef>
              <c:f>'Auswertung - Energie'!$D$127:$D$134</c:f>
              <c:strCache>
                <c:ptCount val="8"/>
                <c:pt idx="0">
                  <c:v>Heizöl 12,6%</c:v>
                </c:pt>
                <c:pt idx="1">
                  <c:v>Erdgas 48,7%</c:v>
                </c:pt>
                <c:pt idx="2">
                  <c:v>Flüssiggas 6,1%</c:v>
                </c:pt>
                <c:pt idx="3">
                  <c:v>Wärmepumpe 11,4%</c:v>
                </c:pt>
                <c:pt idx="4">
                  <c:v>Strom 0,4%</c:v>
                </c:pt>
                <c:pt idx="5">
                  <c:v>Holz 8,7%</c:v>
                </c:pt>
                <c:pt idx="6">
                  <c:v>Pellets 8,3%</c:v>
                </c:pt>
                <c:pt idx="7">
                  <c:v>Hackschnitzel 3,7%</c:v>
                </c:pt>
              </c:strCache>
            </c:strRef>
          </c:cat>
          <c:val>
            <c:numRef>
              <c:f>'Auswertung - Energie'!$C$127:$C$134</c:f>
              <c:numCache>
                <c:formatCode>General</c:formatCode>
                <c:ptCount val="8"/>
                <c:pt idx="0">
                  <c:v>1124680</c:v>
                </c:pt>
                <c:pt idx="1">
                  <c:v>4337177.5999999996</c:v>
                </c:pt>
                <c:pt idx="2">
                  <c:v>543247.24591836729</c:v>
                </c:pt>
                <c:pt idx="3">
                  <c:v>1017546</c:v>
                </c:pt>
                <c:pt idx="4">
                  <c:v>39993</c:v>
                </c:pt>
                <c:pt idx="5">
                  <c:v>770667.5</c:v>
                </c:pt>
                <c:pt idx="6">
                  <c:v>736372</c:v>
                </c:pt>
                <c:pt idx="7">
                  <c:v>333000</c:v>
                </c:pt>
              </c:numCache>
            </c:numRef>
          </c:val>
          <c:extLst>
            <c:ext xmlns:c15="http://schemas.microsoft.com/office/drawing/2012/chart" uri="{02D57815-91ED-43cb-92C2-25804820EDAC}">
              <c15:datalabelsRange>
                <c15:f>'Auswertung - Energie'!$D$127:$D$134</c15:f>
                <c15:dlblRangeCache>
                  <c:ptCount val="8"/>
                  <c:pt idx="0">
                    <c:v>Heizöl 12,6%</c:v>
                  </c:pt>
                  <c:pt idx="1">
                    <c:v>Erdgas 48,7%</c:v>
                  </c:pt>
                  <c:pt idx="2">
                    <c:v>Flüssiggas 6,1%</c:v>
                  </c:pt>
                  <c:pt idx="3">
                    <c:v>Wärmepumpe 11,4%</c:v>
                  </c:pt>
                  <c:pt idx="4">
                    <c:v>Strom 0,4%</c:v>
                  </c:pt>
                  <c:pt idx="5">
                    <c:v>Holz 8,7%</c:v>
                  </c:pt>
                  <c:pt idx="6">
                    <c:v>Pellets 8,3%</c:v>
                  </c:pt>
                  <c:pt idx="7">
                    <c:v>Hackschnitzel 3,7%</c:v>
                  </c:pt>
                </c15:dlblRangeCache>
              </c15:datalabelsRange>
            </c:ext>
            <c:ext xmlns:c16="http://schemas.microsoft.com/office/drawing/2014/chart" uri="{C3380CC4-5D6E-409C-BE32-E72D297353CC}">
              <c16:uniqueId val="{00000012-DBFC-4893-8E90-B1D5F388D486}"/>
            </c:ext>
          </c:extLst>
        </c:ser>
        <c:dLbls>
          <c:dLblPos val="bestFit"/>
          <c:showLegendKey val="0"/>
          <c:showVal val="1"/>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rtl="0">
              <a:defRPr sz="1400" b="0" i="0" u="none" strike="noStrike" kern="1200" baseline="0">
                <a:solidFill>
                  <a:schemeClr val="tx1"/>
                </a:solidFill>
                <a:latin typeface="+mn-lt"/>
                <a:ea typeface="+mn-ea"/>
                <a:cs typeface="+mn-cs"/>
              </a:defRPr>
            </a:pPr>
            <a:endParaRPr lang="de-DE"/>
          </a:p>
        </c:txPr>
      </c:legendEntry>
      <c:layout>
        <c:manualLayout>
          <c:xMode val="edge"/>
          <c:yMode val="edge"/>
          <c:x val="0.7586330555555556"/>
          <c:y val="0.76861925925925934"/>
          <c:w val="0.24136694444444448"/>
          <c:h val="0.23138074074074075"/>
        </c:manualLayout>
      </c:layout>
      <c:overlay val="0"/>
      <c:spPr>
        <a:solidFill>
          <a:schemeClr val="accent1">
            <a:lumMod val="20000"/>
            <a:lumOff val="80000"/>
          </a:schemeClr>
        </a:solid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20000"/>
        <a:lumOff val="80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Auswertung - Interesse'!A1"/><Relationship Id="rId2" Type="http://schemas.openxmlformats.org/officeDocument/2006/relationships/hyperlink" Target="#'Auswertung - Quote'!A1"/><Relationship Id="rId1" Type="http://schemas.openxmlformats.org/officeDocument/2006/relationships/hyperlink" Target="#Frageb&#246;gen!A1"/><Relationship Id="rId6" Type="http://schemas.openxmlformats.org/officeDocument/2006/relationships/hyperlink" Target="#'Auswertung - Energiedichte'!A1"/><Relationship Id="rId5" Type="http://schemas.openxmlformats.org/officeDocument/2006/relationships/hyperlink" Target="#'Auswertung - Energie'!A1"/><Relationship Id="rId4" Type="http://schemas.openxmlformats.org/officeDocument/2006/relationships/hyperlink" Target="#'Auswertung - Heizung'!A1"/></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1</xdr:col>
      <xdr:colOff>19050</xdr:colOff>
      <xdr:row>1</xdr:row>
      <xdr:rowOff>0</xdr:rowOff>
    </xdr:from>
    <xdr:to>
      <xdr:col>8</xdr:col>
      <xdr:colOff>621450</xdr:colOff>
      <xdr:row>17</xdr:row>
      <xdr:rowOff>0</xdr:rowOff>
    </xdr:to>
    <xdr:sp macro="" textlink="">
      <xdr:nvSpPr>
        <xdr:cNvPr id="2" name="Textfeld 1">
          <a:extLst>
            <a:ext uri="{FF2B5EF4-FFF2-40B4-BE49-F238E27FC236}">
              <a16:creationId xmlns:a16="http://schemas.microsoft.com/office/drawing/2014/main" id="{0CBBA0D0-84DF-460F-A24C-2A12518B83DB}"/>
            </a:ext>
          </a:extLst>
        </xdr:cNvPr>
        <xdr:cNvSpPr txBox="1"/>
      </xdr:nvSpPr>
      <xdr:spPr>
        <a:xfrm>
          <a:off x="361950" y="190500"/>
          <a:ext cx="5936400" cy="3048000"/>
        </a:xfrm>
        <a:prstGeom prst="rect">
          <a:avLst/>
        </a:prstGeom>
        <a:solidFill>
          <a:srgbClr val="5B9BD5">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400" b="1" i="0" u="none" strike="noStrike" kern="0" cap="none" spc="0" normalizeH="0" baseline="0" noProof="0">
              <a:ln>
                <a:noFill/>
              </a:ln>
              <a:solidFill>
                <a:sysClr val="windowText" lastClr="000000"/>
              </a:solidFill>
              <a:effectLst/>
              <a:uLnTx/>
              <a:uFillTx/>
              <a:latin typeface="Calibri" panose="020F0502020204030204"/>
              <a:ea typeface="+mn-ea"/>
              <a:cs typeface="+mn-cs"/>
            </a:rPr>
            <a:t>Einleitung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rPr>
            <a:t>Diese Tabelle stellt die Auswertung der Fragebögen zur Nahwärmeversorgung dar. Gezeigt werden die Daten, die als Grundlage für weitere Entscheidungen und Berechnungen einer möglichen Nahwärmeversorgung in den jeweiligen Ortsteilen dienen sollen.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mn-lt"/>
              <a:ea typeface="+mn-ea"/>
              <a:cs typeface="+mn-cs"/>
            </a:rPr>
            <a:t>Die jeweiligen Auswertungen können über verschiedene Filter parametriert werden. Damit lassen sich Aussagen zu einzelnen Ortsteilen oder Straßen treffen.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rPr>
            <a:t>Mit der Offenlegung soll jedem Anwohner die Möglichkeit einer Überprüfung der Berechnungsgrundlagen gegeben werden.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absolute">
    <xdr:from>
      <xdr:col>1</xdr:col>
      <xdr:colOff>19050</xdr:colOff>
      <xdr:row>19</xdr:row>
      <xdr:rowOff>0</xdr:rowOff>
    </xdr:from>
    <xdr:to>
      <xdr:col>8</xdr:col>
      <xdr:colOff>621450</xdr:colOff>
      <xdr:row>29</xdr:row>
      <xdr:rowOff>0</xdr:rowOff>
    </xdr:to>
    <xdr:sp macro="" textlink="">
      <xdr:nvSpPr>
        <xdr:cNvPr id="3" name="Textfeld 2">
          <a:hlinkClick xmlns:r="http://schemas.openxmlformats.org/officeDocument/2006/relationships" r:id="rId1"/>
          <a:extLst>
            <a:ext uri="{FF2B5EF4-FFF2-40B4-BE49-F238E27FC236}">
              <a16:creationId xmlns:a16="http://schemas.microsoft.com/office/drawing/2014/main" id="{A143CEDB-DBCD-4C3C-9BD8-8872543C3225}"/>
            </a:ext>
          </a:extLst>
        </xdr:cNvPr>
        <xdr:cNvSpPr txBox="1"/>
      </xdr:nvSpPr>
      <xdr:spPr>
        <a:xfrm>
          <a:off x="361950" y="3619500"/>
          <a:ext cx="5936400" cy="1905000"/>
        </a:xfrm>
        <a:prstGeom prst="rect">
          <a:avLst/>
        </a:prstGeom>
        <a:solidFill>
          <a:srgbClr val="5B9BD5">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400" b="1" i="0" u="none" strike="noStrike" kern="0" cap="none" spc="0" normalizeH="0" baseline="0" noProof="0">
              <a:ln>
                <a:noFill/>
              </a:ln>
              <a:solidFill>
                <a:sysClr val="windowText" lastClr="000000"/>
              </a:solidFill>
              <a:effectLst/>
              <a:uLnTx/>
              <a:uFillTx/>
              <a:latin typeface="Calibri" panose="020F0502020204030204"/>
              <a:ea typeface="+mn-ea"/>
              <a:cs typeface="+mn-cs"/>
            </a:rPr>
            <a:t>Reiter - Fragebögen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rPr>
            <a:t>Die Tabelle zeigt die anonymisierten und reduzierten Daten der eigegangenen Fragebögen.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rPr>
            <a:t>Für eine bessere automatisierte Verarbeitung sind einige Hilfsspalten ergänzt worden. Für einen bessere Darstellung sind diese Spalten ausgeblendet, können aber eingeblendet werden.</a:t>
          </a:r>
        </a:p>
      </xdr:txBody>
    </xdr:sp>
    <xdr:clientData/>
  </xdr:twoCellAnchor>
  <xdr:twoCellAnchor editAs="absolute">
    <xdr:from>
      <xdr:col>1</xdr:col>
      <xdr:colOff>19050</xdr:colOff>
      <xdr:row>31</xdr:row>
      <xdr:rowOff>0</xdr:rowOff>
    </xdr:from>
    <xdr:to>
      <xdr:col>8</xdr:col>
      <xdr:colOff>621450</xdr:colOff>
      <xdr:row>40</xdr:row>
      <xdr:rowOff>0</xdr:rowOff>
    </xdr:to>
    <xdr:sp macro="" textlink="">
      <xdr:nvSpPr>
        <xdr:cNvPr id="4" name="Textfeld 3">
          <a:hlinkClick xmlns:r="http://schemas.openxmlformats.org/officeDocument/2006/relationships" r:id="rId2"/>
          <a:extLst>
            <a:ext uri="{FF2B5EF4-FFF2-40B4-BE49-F238E27FC236}">
              <a16:creationId xmlns:a16="http://schemas.microsoft.com/office/drawing/2014/main" id="{347339AD-FCCB-4923-8D09-4EEC5A2033A5}"/>
            </a:ext>
          </a:extLst>
        </xdr:cNvPr>
        <xdr:cNvSpPr txBox="1"/>
      </xdr:nvSpPr>
      <xdr:spPr>
        <a:xfrm>
          <a:off x="361950" y="5905500"/>
          <a:ext cx="5936400" cy="1714500"/>
        </a:xfrm>
        <a:prstGeom prst="rect">
          <a:avLst/>
        </a:prstGeom>
        <a:solidFill>
          <a:srgbClr val="5B9BD5">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400" b="1" i="0" u="none" strike="noStrike" kern="0" cap="none" spc="0" normalizeH="0" baseline="0" noProof="0">
              <a:ln>
                <a:noFill/>
              </a:ln>
              <a:solidFill>
                <a:sysClr val="windowText" lastClr="000000"/>
              </a:solidFill>
              <a:effectLst/>
              <a:uLnTx/>
              <a:uFillTx/>
              <a:latin typeface="Calibri" panose="020F0502020204030204"/>
              <a:ea typeface="+mn-ea"/>
              <a:cs typeface="+mn-cs"/>
            </a:rPr>
            <a:t>Reiter - Quote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rPr>
            <a:t>Gezeigt wird die Quote der eingegangenen Fragebögen bezogen auf die Anzahl der versendeten Fragebögen nach Eigentümerverzeichnis.</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rPr>
            <a:t>Die Quote kann über die gekennzeichneten Filter nach Ortsteilen oder Straßen ausgewertet werden.</a:t>
          </a:r>
        </a:p>
      </xdr:txBody>
    </xdr:sp>
    <xdr:clientData/>
  </xdr:twoCellAnchor>
  <xdr:twoCellAnchor editAs="absolute">
    <xdr:from>
      <xdr:col>1</xdr:col>
      <xdr:colOff>19050</xdr:colOff>
      <xdr:row>42</xdr:row>
      <xdr:rowOff>0</xdr:rowOff>
    </xdr:from>
    <xdr:to>
      <xdr:col>8</xdr:col>
      <xdr:colOff>621450</xdr:colOff>
      <xdr:row>50</xdr:row>
      <xdr:rowOff>0</xdr:rowOff>
    </xdr:to>
    <xdr:sp macro="" textlink="">
      <xdr:nvSpPr>
        <xdr:cNvPr id="5" name="Textfeld 4">
          <a:hlinkClick xmlns:r="http://schemas.openxmlformats.org/officeDocument/2006/relationships" r:id="rId3"/>
          <a:extLst>
            <a:ext uri="{FF2B5EF4-FFF2-40B4-BE49-F238E27FC236}">
              <a16:creationId xmlns:a16="http://schemas.microsoft.com/office/drawing/2014/main" id="{073658ED-2DB1-442C-B17B-02489EF8ED60}"/>
            </a:ext>
          </a:extLst>
        </xdr:cNvPr>
        <xdr:cNvSpPr txBox="1"/>
      </xdr:nvSpPr>
      <xdr:spPr>
        <a:xfrm>
          <a:off x="361950" y="8001000"/>
          <a:ext cx="5936400" cy="1524000"/>
        </a:xfrm>
        <a:prstGeom prst="rect">
          <a:avLst/>
        </a:prstGeom>
        <a:solidFill>
          <a:srgbClr val="5B9BD5">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400" b="1" i="0" u="none" strike="noStrike" kern="0" cap="none" spc="0" normalizeH="0" baseline="0" noProof="0">
              <a:ln>
                <a:noFill/>
              </a:ln>
              <a:solidFill>
                <a:sysClr val="windowText" lastClr="000000"/>
              </a:solidFill>
              <a:effectLst/>
              <a:uLnTx/>
              <a:uFillTx/>
              <a:latin typeface="Calibri" panose="020F0502020204030204"/>
              <a:ea typeface="+mn-ea"/>
              <a:cs typeface="+mn-cs"/>
            </a:rPr>
            <a:t>Reiter - Interesse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rPr>
            <a:t>Gezeigt wird das Interesse an einem Anschluss an einer Nahwärmeversorgung.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rPr>
            <a:t>Das Interesse kann über die gekennzeichneten Filter nach Ortsteilen oder Straßen ausgewertet werden.</a:t>
          </a:r>
        </a:p>
      </xdr:txBody>
    </xdr:sp>
    <xdr:clientData/>
  </xdr:twoCellAnchor>
  <xdr:twoCellAnchor editAs="absolute">
    <xdr:from>
      <xdr:col>1</xdr:col>
      <xdr:colOff>19050</xdr:colOff>
      <xdr:row>52</xdr:row>
      <xdr:rowOff>0</xdr:rowOff>
    </xdr:from>
    <xdr:to>
      <xdr:col>8</xdr:col>
      <xdr:colOff>621450</xdr:colOff>
      <xdr:row>62</xdr:row>
      <xdr:rowOff>0</xdr:rowOff>
    </xdr:to>
    <xdr:sp macro="" textlink="">
      <xdr:nvSpPr>
        <xdr:cNvPr id="6" name="Textfeld 5">
          <a:hlinkClick xmlns:r="http://schemas.openxmlformats.org/officeDocument/2006/relationships" r:id="rId4"/>
          <a:extLst>
            <a:ext uri="{FF2B5EF4-FFF2-40B4-BE49-F238E27FC236}">
              <a16:creationId xmlns:a16="http://schemas.microsoft.com/office/drawing/2014/main" id="{38BA7E43-FBCF-4826-B80D-1B29B188406E}"/>
            </a:ext>
          </a:extLst>
        </xdr:cNvPr>
        <xdr:cNvSpPr txBox="1"/>
      </xdr:nvSpPr>
      <xdr:spPr>
        <a:xfrm>
          <a:off x="361950" y="9906000"/>
          <a:ext cx="5936400" cy="1905000"/>
        </a:xfrm>
        <a:prstGeom prst="rect">
          <a:avLst/>
        </a:prstGeom>
        <a:solidFill>
          <a:srgbClr val="5B9BD5">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400" b="1" i="0" u="none" strike="noStrike" kern="0" cap="none" spc="0" normalizeH="0" baseline="0" noProof="0">
              <a:ln>
                <a:noFill/>
              </a:ln>
              <a:solidFill>
                <a:sysClr val="windowText" lastClr="000000"/>
              </a:solidFill>
              <a:effectLst/>
              <a:uLnTx/>
              <a:uFillTx/>
              <a:latin typeface="Calibri" panose="020F0502020204030204"/>
              <a:ea typeface="+mn-ea"/>
              <a:cs typeface="+mn-cs"/>
            </a:rPr>
            <a:t>Reiter - Heizung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rPr>
            <a:t>Gezeigt wird die Verteilung der Heizungsarten. Mehrfachnennungen wie z.B. bei Trennung von Heizung und Warmwasseraufbereitung oder Übergangsheizungen sind entsprechend aufgeführt.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rPr>
            <a:t>Die Heizungsarten könnenn über die gekennzeichneten Filter nach Ortsteilen oder Straßen ausgewertet werden.</a:t>
          </a:r>
        </a:p>
      </xdr:txBody>
    </xdr:sp>
    <xdr:clientData/>
  </xdr:twoCellAnchor>
  <xdr:twoCellAnchor editAs="absolute">
    <xdr:from>
      <xdr:col>1</xdr:col>
      <xdr:colOff>19050</xdr:colOff>
      <xdr:row>64</xdr:row>
      <xdr:rowOff>0</xdr:rowOff>
    </xdr:from>
    <xdr:to>
      <xdr:col>8</xdr:col>
      <xdr:colOff>621450</xdr:colOff>
      <xdr:row>85</xdr:row>
      <xdr:rowOff>0</xdr:rowOff>
    </xdr:to>
    <xdr:sp macro="" textlink="">
      <xdr:nvSpPr>
        <xdr:cNvPr id="7" name="Textfeld 6">
          <a:hlinkClick xmlns:r="http://schemas.openxmlformats.org/officeDocument/2006/relationships" r:id="rId5"/>
          <a:extLst>
            <a:ext uri="{FF2B5EF4-FFF2-40B4-BE49-F238E27FC236}">
              <a16:creationId xmlns:a16="http://schemas.microsoft.com/office/drawing/2014/main" id="{57ED80F8-71F1-457B-A025-24B03779A04F}"/>
            </a:ext>
          </a:extLst>
        </xdr:cNvPr>
        <xdr:cNvSpPr txBox="1"/>
      </xdr:nvSpPr>
      <xdr:spPr>
        <a:xfrm>
          <a:off x="361950" y="12192000"/>
          <a:ext cx="5936400" cy="4000500"/>
        </a:xfrm>
        <a:prstGeom prst="rect">
          <a:avLst/>
        </a:prstGeom>
        <a:solidFill>
          <a:srgbClr val="5B9BD5">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400" b="1" i="0" u="none" strike="noStrike" kern="0" cap="none" spc="0" normalizeH="0" baseline="0" noProof="0">
              <a:ln>
                <a:noFill/>
              </a:ln>
              <a:solidFill>
                <a:sysClr val="windowText" lastClr="000000"/>
              </a:solidFill>
              <a:effectLst/>
              <a:uLnTx/>
              <a:uFillTx/>
              <a:latin typeface="Calibri" panose="020F0502020204030204"/>
              <a:ea typeface="+mn-ea"/>
              <a:cs typeface="+mn-cs"/>
            </a:rPr>
            <a:t>Reiter - Energie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rPr>
            <a:t>Gezeigt wird die Verteilung der Energieträger sowie die Energiemengen. Für eine weitere Auswertung wird jeder Energieträger in die Einheitt kWh umgerechnet. Berücksichtigt wird hierbei nur die angegebene Energie und nicht der Wirkungsgrad der jeweiligen Heizungssystems. Die Umrechungsfaktoren sind unterhalb der Tabelle aufgeführt.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rPr>
            <a:t>Für die Abschätzung der Energiebedarfs der gesamten Gemeinde bzw. Ortsteils, kann über die beiden Häckchen eine Hochrechnung aktiviert werden. Der erste Hacken berücksichtigt Haushalte, die keine Angabe zum Energiebedarf gemacht werden. Hier wird der Mittelwert in den jeweiligen Straße angesetzt. Mit dem zweiten Häckchen wird die zuvor ermittelte Energie auf 100% der angeschriebenen Haushalte hochskaliert.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mn-lt"/>
              <a:ea typeface="+mn-ea"/>
              <a:cs typeface="+mn-cs"/>
            </a:rPr>
            <a:t>Die Energiedichte  kann über die gekennzeichneten Filter nach Ortsteilen, Straßen oder Anschlussinteresse ausgewertet werden.</a:t>
          </a:r>
        </a:p>
      </xdr:txBody>
    </xdr:sp>
    <xdr:clientData/>
  </xdr:twoCellAnchor>
  <xdr:twoCellAnchor editAs="absolute">
    <xdr:from>
      <xdr:col>1</xdr:col>
      <xdr:colOff>19050</xdr:colOff>
      <xdr:row>87</xdr:row>
      <xdr:rowOff>0</xdr:rowOff>
    </xdr:from>
    <xdr:to>
      <xdr:col>8</xdr:col>
      <xdr:colOff>621450</xdr:colOff>
      <xdr:row>109</xdr:row>
      <xdr:rowOff>0</xdr:rowOff>
    </xdr:to>
    <xdr:sp macro="" textlink="">
      <xdr:nvSpPr>
        <xdr:cNvPr id="8" name="Textfeld 7">
          <a:hlinkClick xmlns:r="http://schemas.openxmlformats.org/officeDocument/2006/relationships" r:id="rId6"/>
          <a:extLst>
            <a:ext uri="{FF2B5EF4-FFF2-40B4-BE49-F238E27FC236}">
              <a16:creationId xmlns:a16="http://schemas.microsoft.com/office/drawing/2014/main" id="{A54AA393-65DE-4725-A17F-1F035B3B15DE}"/>
            </a:ext>
          </a:extLst>
        </xdr:cNvPr>
        <xdr:cNvSpPr txBox="1"/>
      </xdr:nvSpPr>
      <xdr:spPr>
        <a:xfrm>
          <a:off x="361950" y="16573500"/>
          <a:ext cx="5936400" cy="4191000"/>
        </a:xfrm>
        <a:prstGeom prst="rect">
          <a:avLst/>
        </a:prstGeom>
        <a:solidFill>
          <a:srgbClr val="5B9BD5">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400" b="1" i="0" u="none" strike="noStrike" kern="0" cap="none" spc="0" normalizeH="0" baseline="0" noProof="0">
              <a:ln>
                <a:noFill/>
              </a:ln>
              <a:solidFill>
                <a:sysClr val="windowText" lastClr="000000"/>
              </a:solidFill>
              <a:effectLst/>
              <a:uLnTx/>
              <a:uFillTx/>
              <a:latin typeface="Calibri" panose="020F0502020204030204"/>
              <a:ea typeface="+mn-ea"/>
              <a:cs typeface="+mn-cs"/>
            </a:rPr>
            <a:t>Reiter - Energiedichte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rPr>
            <a:t>Gezeigt wird die konvertierte Energiedichte als Dichte in den jeweiligen Straßen. Dabei wird die Energie durch die Lauflänge aller Grundstücke einer Straße dividiert. Dies gibt eine Aussage über die benötige Energiemenge in den jeweiligen Straßen.</a:t>
          </a:r>
          <a:br>
            <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rPr>
            <a:t>Die Längen der Straßen sind angepasst an den Hausbestand, d.h. es wurde die Länge zwischen dem ersten und letzten Haus ermittelt.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mn-lt"/>
              <a:ea typeface="+mn-ea"/>
              <a:cs typeface="+mn-cs"/>
            </a:rPr>
            <a:t>Für die Abschätzung der Energiebedarfs der gesamten Gemeinde bzw. Ortsteils, kann über die beiden Häckchen eine Hochrechnung aktiviert werden. Der erste Hacken berücksichtigt Haushalte, die keine Angabe zum Energiebedarf gemacht werden. Hier wird der Mittelwert in den jeweiligen Straße angesetzt. Mit dem zweiten Häckchen wird die zuvor ermittelte Energie auf 100% der angeschriebenen Haushalte hochskaliert.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rPr>
            <a:t>Die Energiedichte  kann über die gekennzeichneten Filter nach Ortsteilen, Straßen oder Anschlussinteresse ausgewertet werden.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19050</xdr:colOff>
      <xdr:row>1</xdr:row>
      <xdr:rowOff>0</xdr:rowOff>
    </xdr:from>
    <xdr:to>
      <xdr:col>9</xdr:col>
      <xdr:colOff>1897800</xdr:colOff>
      <xdr:row>10</xdr:row>
      <xdr:rowOff>189900</xdr:rowOff>
    </xdr:to>
    <xdr:sp macro="" textlink="">
      <xdr:nvSpPr>
        <xdr:cNvPr id="3" name="Textfeld 2">
          <a:extLst>
            <a:ext uri="{FF2B5EF4-FFF2-40B4-BE49-F238E27FC236}">
              <a16:creationId xmlns:a16="http://schemas.microsoft.com/office/drawing/2014/main" id="{082064EF-383F-4D61-8171-A92C1004A641}"/>
            </a:ext>
          </a:extLst>
        </xdr:cNvPr>
        <xdr:cNvSpPr txBox="1"/>
      </xdr:nvSpPr>
      <xdr:spPr>
        <a:xfrm>
          <a:off x="361950" y="190500"/>
          <a:ext cx="5936400" cy="1904400"/>
        </a:xfrm>
        <a:prstGeom prst="rect">
          <a:avLst/>
        </a:prstGeom>
        <a:solidFill>
          <a:srgbClr val="5B9BD5">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400" b="1" i="0" u="none" strike="noStrike" kern="0" cap="none" spc="0" normalizeH="0" baseline="0" noProof="0">
              <a:ln>
                <a:noFill/>
              </a:ln>
              <a:solidFill>
                <a:sysClr val="windowText" lastClr="000000"/>
              </a:solidFill>
              <a:effectLst/>
              <a:uLnTx/>
              <a:uFillTx/>
              <a:latin typeface="Calibri" panose="020F0502020204030204"/>
              <a:ea typeface="+mn-ea"/>
              <a:cs typeface="+mn-cs"/>
            </a:rPr>
            <a:t>Fragebögen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rPr>
            <a:t>Gelistet sind die eingegangenen und ausgewerteten Fragebögen. Entfernt sind Hausnummern, Kommentare und weiterführende Angaben zu Baujahr und Größen.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prstClr val="black"/>
              </a:solidFill>
              <a:effectLst/>
              <a:uLnTx/>
              <a:uFillTx/>
              <a:latin typeface="+mn-lt"/>
              <a:ea typeface="+mn-ea"/>
              <a:cs typeface="+mn-cs"/>
            </a:rPr>
            <a:t>Auswertung ist über die </a:t>
          </a:r>
          <a:r>
            <a:rPr kumimoji="0" lang="de-DE" sz="1400" b="1" i="0" u="none" strike="noStrike" kern="0" cap="none" spc="0" normalizeH="0" baseline="0" noProof="0">
              <a:ln>
                <a:noFill/>
              </a:ln>
              <a:solidFill>
                <a:srgbClr val="ED7D31"/>
              </a:solidFill>
              <a:effectLst/>
              <a:uLnTx/>
              <a:uFillTx/>
              <a:latin typeface="+mn-lt"/>
              <a:ea typeface="+mn-ea"/>
              <a:cs typeface="+mn-cs"/>
            </a:rPr>
            <a:t>Parametrierung der Filter</a:t>
          </a:r>
          <a:r>
            <a:rPr kumimoji="0" lang="de-DE" sz="1400" b="0" i="0" u="none" strike="noStrike" kern="0" cap="none" spc="0" normalizeH="0" baseline="0" noProof="0">
              <a:ln>
                <a:noFill/>
              </a:ln>
              <a:solidFill>
                <a:srgbClr val="ED7D31"/>
              </a:solidFill>
              <a:effectLst/>
              <a:uLnTx/>
              <a:uFillTx/>
              <a:latin typeface="+mn-lt"/>
              <a:ea typeface="+mn-ea"/>
              <a:cs typeface="+mn-cs"/>
            </a:rPr>
            <a:t> </a:t>
          </a:r>
          <a:r>
            <a:rPr kumimoji="0" lang="de-DE" sz="1400" b="0" i="0" u="none" strike="noStrike" kern="0" cap="none" spc="0" normalizeH="0" baseline="0" noProof="0">
              <a:ln>
                <a:noFill/>
              </a:ln>
              <a:solidFill>
                <a:prstClr val="black"/>
              </a:solidFill>
              <a:effectLst/>
              <a:uLnTx/>
              <a:uFillTx/>
              <a:latin typeface="+mn-lt"/>
              <a:ea typeface="+mn-ea"/>
              <a:cs typeface="+mn-cs"/>
            </a:rPr>
            <a:t>möglich. Die Filter beeinflussen sich gegenseitig.</a:t>
          </a:r>
          <a:endParaRPr kumimoji="0" lang="de-DE"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absolute">
    <xdr:from>
      <xdr:col>0</xdr:col>
      <xdr:colOff>9526</xdr:colOff>
      <xdr:row>13</xdr:row>
      <xdr:rowOff>161925</xdr:rowOff>
    </xdr:from>
    <xdr:to>
      <xdr:col>28</xdr:col>
      <xdr:colOff>47626</xdr:colOff>
      <xdr:row>15</xdr:row>
      <xdr:rowOff>38100</xdr:rowOff>
    </xdr:to>
    <xdr:sp macro="" textlink="">
      <xdr:nvSpPr>
        <xdr:cNvPr id="5" name="Rechteck: abgerundete Ecken 4">
          <a:extLst>
            <a:ext uri="{FF2B5EF4-FFF2-40B4-BE49-F238E27FC236}">
              <a16:creationId xmlns:a16="http://schemas.microsoft.com/office/drawing/2014/main" id="{03C50FC3-6C4F-A98B-EA2C-40F87AD424C8}"/>
            </a:ext>
          </a:extLst>
        </xdr:cNvPr>
        <xdr:cNvSpPr/>
      </xdr:nvSpPr>
      <xdr:spPr>
        <a:xfrm>
          <a:off x="9526" y="2638425"/>
          <a:ext cx="18383250" cy="257175"/>
        </a:xfrm>
        <a:prstGeom prst="roundRect">
          <a:avLst/>
        </a:prstGeom>
        <a:noFill/>
        <a:ln w="38100">
          <a:solidFill>
            <a:schemeClr val="accent2"/>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marL="0" indent="0" algn="l"/>
          <a:endParaRPr lang="de-DE" sz="1100">
            <a:solidFill>
              <a:schemeClr val="lt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1279800</xdr:colOff>
      <xdr:row>12</xdr:row>
      <xdr:rowOff>0</xdr:rowOff>
    </xdr:from>
    <xdr:to>
      <xdr:col>2</xdr:col>
      <xdr:colOff>1384350</xdr:colOff>
      <xdr:row>33</xdr:row>
      <xdr:rowOff>189900</xdr:rowOff>
    </xdr:to>
    <mc:AlternateContent xmlns:mc="http://schemas.openxmlformats.org/markup-compatibility/2006" xmlns:a14="http://schemas.microsoft.com/office/drawing/2010/main">
      <mc:Choice Requires="a14">
        <xdr:graphicFrame macro="">
          <xdr:nvGraphicFramePr>
            <xdr:cNvPr id="2" name="Straße">
              <a:extLst>
                <a:ext uri="{FF2B5EF4-FFF2-40B4-BE49-F238E27FC236}">
                  <a16:creationId xmlns:a16="http://schemas.microsoft.com/office/drawing/2014/main" id="{49F66155-135B-B529-613E-5613CBF9DDDB}"/>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traße"/>
            </a:graphicData>
          </a:graphic>
        </xdr:graphicFrame>
      </mc:Choice>
      <mc:Fallback xmlns="">
        <xdr:sp macro="" textlink="">
          <xdr:nvSpPr>
            <xdr:cNvPr id="0" name=""/>
            <xdr:cNvSpPr>
              <a:spLocks noTextEdit="1"/>
            </xdr:cNvSpPr>
          </xdr:nvSpPr>
          <xdr:spPr>
            <a:xfrm>
              <a:off x="2880000" y="2286000"/>
              <a:ext cx="2181000" cy="41904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editAs="absolute">
    <xdr:from>
      <xdr:col>0</xdr:col>
      <xdr:colOff>360000</xdr:colOff>
      <xdr:row>12</xdr:row>
      <xdr:rowOff>0</xdr:rowOff>
    </xdr:from>
    <xdr:to>
      <xdr:col>1</xdr:col>
      <xdr:colOff>731250</xdr:colOff>
      <xdr:row>22</xdr:row>
      <xdr:rowOff>75000</xdr:rowOff>
    </xdr:to>
    <mc:AlternateContent xmlns:mc="http://schemas.openxmlformats.org/markup-compatibility/2006" xmlns:a14="http://schemas.microsoft.com/office/drawing/2010/main">
      <mc:Choice Requires="a14">
        <xdr:graphicFrame macro="">
          <xdr:nvGraphicFramePr>
            <xdr:cNvPr id="3" name="Ortsteil">
              <a:extLst>
                <a:ext uri="{FF2B5EF4-FFF2-40B4-BE49-F238E27FC236}">
                  <a16:creationId xmlns:a16="http://schemas.microsoft.com/office/drawing/2014/main" id="{0001428A-56C3-739D-247B-6F266B2D4D07}"/>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Ortsteil"/>
            </a:graphicData>
          </a:graphic>
        </xdr:graphicFrame>
      </mc:Choice>
      <mc:Fallback xmlns="">
        <xdr:sp macro="" textlink="">
          <xdr:nvSpPr>
            <xdr:cNvPr id="0" name=""/>
            <xdr:cNvSpPr>
              <a:spLocks noTextEdit="1"/>
            </xdr:cNvSpPr>
          </xdr:nvSpPr>
          <xdr:spPr>
            <a:xfrm>
              <a:off x="360000" y="2286000"/>
              <a:ext cx="1971450" cy="19800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editAs="absolute">
    <xdr:from>
      <xdr:col>3</xdr:col>
      <xdr:colOff>458550</xdr:colOff>
      <xdr:row>1</xdr:row>
      <xdr:rowOff>0</xdr:rowOff>
    </xdr:from>
    <xdr:to>
      <xdr:col>16</xdr:col>
      <xdr:colOff>104775</xdr:colOff>
      <xdr:row>33</xdr:row>
      <xdr:rowOff>189600</xdr:rowOff>
    </xdr:to>
    <xdr:graphicFrame macro="">
      <xdr:nvGraphicFramePr>
        <xdr:cNvPr id="5" name="Diagramm 4">
          <a:extLst>
            <a:ext uri="{FF2B5EF4-FFF2-40B4-BE49-F238E27FC236}">
              <a16:creationId xmlns:a16="http://schemas.microsoft.com/office/drawing/2014/main" id="{2CD7AD3C-7E08-4227-9C76-FE7208CAC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359999</xdr:colOff>
      <xdr:row>1</xdr:row>
      <xdr:rowOff>0</xdr:rowOff>
    </xdr:from>
    <xdr:to>
      <xdr:col>3</xdr:col>
      <xdr:colOff>314699</xdr:colOff>
      <xdr:row>10</xdr:row>
      <xdr:rowOff>189900</xdr:rowOff>
    </xdr:to>
    <xdr:sp macro="" textlink="">
      <xdr:nvSpPr>
        <xdr:cNvPr id="8" name="Textfeld 7">
          <a:extLst>
            <a:ext uri="{FF2B5EF4-FFF2-40B4-BE49-F238E27FC236}">
              <a16:creationId xmlns:a16="http://schemas.microsoft.com/office/drawing/2014/main" id="{93EB3C49-84E4-D9D6-8D66-755548C83858}"/>
            </a:ext>
          </a:extLst>
        </xdr:cNvPr>
        <xdr:cNvSpPr txBox="1"/>
      </xdr:nvSpPr>
      <xdr:spPr>
        <a:xfrm>
          <a:off x="359999" y="190500"/>
          <a:ext cx="5936400" cy="19044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Quot</a:t>
          </a:r>
          <a:r>
            <a:rPr lang="de-DE" sz="1400" b="1" baseline="0"/>
            <a:t>e der abgegebenen Fragebögen</a:t>
          </a:r>
        </a:p>
        <a:p>
          <a:endParaRPr lang="de-DE" sz="1400" b="0" baseline="0"/>
        </a:p>
        <a:p>
          <a:r>
            <a:rPr lang="de-DE" sz="1400" b="0" baseline="0"/>
            <a:t>Grundlage ist das Verzeichnis aller registrierten Eigentümer von Haus und Wohnung, unabhägig davon, ob die Objekte selbst bewohnt oder vermietet werden.</a:t>
          </a:r>
          <a:br>
            <a:rPr lang="de-DE" sz="1400" b="0" baseline="0"/>
          </a:br>
          <a:endParaRPr lang="de-DE" sz="1400" b="0" baseline="0"/>
        </a:p>
        <a:p>
          <a:r>
            <a:rPr lang="de-DE" sz="1400" b="0" baseline="0"/>
            <a:t>Auswertung nach Ortsteil und Straße über </a:t>
          </a:r>
          <a:r>
            <a:rPr lang="de-DE" sz="1400" b="1" baseline="0">
              <a:solidFill>
                <a:schemeClr val="accent2"/>
              </a:solidFill>
            </a:rPr>
            <a:t>Parametrierung der Filter</a:t>
          </a:r>
          <a:r>
            <a:rPr lang="de-DE" sz="1400" b="0" baseline="0">
              <a:solidFill>
                <a:schemeClr val="accent2"/>
              </a:solidFill>
            </a:rPr>
            <a:t> </a:t>
          </a:r>
          <a:r>
            <a:rPr lang="de-DE" sz="1400" b="0" baseline="0"/>
            <a:t>möglich. Die Filter "Ortsteil" und "Straße" beeinflussen sich gegenseitig.</a:t>
          </a:r>
          <a:endParaRPr lang="de-DE" sz="1200" b="0" baseline="0"/>
        </a:p>
        <a:p>
          <a:endParaRPr lang="de-DE" sz="1100"/>
        </a:p>
      </xdr:txBody>
    </xdr:sp>
    <xdr:clientData/>
  </xdr:twoCellAnchor>
  <xdr:twoCellAnchor editAs="absolute">
    <xdr:from>
      <xdr:col>0</xdr:col>
      <xdr:colOff>1590676</xdr:colOff>
      <xdr:row>11</xdr:row>
      <xdr:rowOff>95250</xdr:rowOff>
    </xdr:from>
    <xdr:to>
      <xdr:col>1</xdr:col>
      <xdr:colOff>866776</xdr:colOff>
      <xdr:row>13</xdr:row>
      <xdr:rowOff>123825</xdr:rowOff>
    </xdr:to>
    <xdr:sp macro="" textlink="">
      <xdr:nvSpPr>
        <xdr:cNvPr id="7" name="Ellipse 6">
          <a:extLst>
            <a:ext uri="{FF2B5EF4-FFF2-40B4-BE49-F238E27FC236}">
              <a16:creationId xmlns:a16="http://schemas.microsoft.com/office/drawing/2014/main" id="{7ECD6E5C-F36C-F147-AF52-C7E51A0A9D66}"/>
            </a:ext>
          </a:extLst>
        </xdr:cNvPr>
        <xdr:cNvSpPr/>
      </xdr:nvSpPr>
      <xdr:spPr>
        <a:xfrm>
          <a:off x="1590676" y="2190750"/>
          <a:ext cx="876300" cy="409575"/>
        </a:xfrm>
        <a:prstGeom prst="ellipse">
          <a:avLst/>
        </a:prstGeom>
        <a:noFill/>
        <a:ln w="38100">
          <a:solidFill>
            <a:schemeClr val="accent2"/>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2</xdr:col>
      <xdr:colOff>647701</xdr:colOff>
      <xdr:row>11</xdr:row>
      <xdr:rowOff>95250</xdr:rowOff>
    </xdr:from>
    <xdr:to>
      <xdr:col>2</xdr:col>
      <xdr:colOff>1524001</xdr:colOff>
      <xdr:row>13</xdr:row>
      <xdr:rowOff>123825</xdr:rowOff>
    </xdr:to>
    <xdr:sp macro="" textlink="">
      <xdr:nvSpPr>
        <xdr:cNvPr id="9" name="Ellipse 8">
          <a:extLst>
            <a:ext uri="{FF2B5EF4-FFF2-40B4-BE49-F238E27FC236}">
              <a16:creationId xmlns:a16="http://schemas.microsoft.com/office/drawing/2014/main" id="{F9AC08D3-436C-4530-8089-F3115331947D}"/>
            </a:ext>
          </a:extLst>
        </xdr:cNvPr>
        <xdr:cNvSpPr/>
      </xdr:nvSpPr>
      <xdr:spPr>
        <a:xfrm>
          <a:off x="4324351" y="2190750"/>
          <a:ext cx="876300" cy="409575"/>
        </a:xfrm>
        <a:prstGeom prst="ellipse">
          <a:avLst/>
        </a:prstGeom>
        <a:noFill/>
        <a:ln w="38100">
          <a:solidFill>
            <a:schemeClr val="accent2"/>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4</xdr:col>
      <xdr:colOff>638175</xdr:colOff>
      <xdr:row>1</xdr:row>
      <xdr:rowOff>900</xdr:rowOff>
    </xdr:from>
    <xdr:to>
      <xdr:col>11</xdr:col>
      <xdr:colOff>760650</xdr:colOff>
      <xdr:row>34</xdr:row>
      <xdr:rowOff>0</xdr:rowOff>
    </xdr:to>
    <xdr:graphicFrame macro="">
      <xdr:nvGraphicFramePr>
        <xdr:cNvPr id="2" name="Diagramm 1">
          <a:extLst>
            <a:ext uri="{FF2B5EF4-FFF2-40B4-BE49-F238E27FC236}">
              <a16:creationId xmlns:a16="http://schemas.microsoft.com/office/drawing/2014/main" id="{F206CF34-AFC9-4F5A-B1E7-0F9EF90B07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359999</xdr:colOff>
      <xdr:row>1</xdr:row>
      <xdr:rowOff>0</xdr:rowOff>
    </xdr:from>
    <xdr:to>
      <xdr:col>4</xdr:col>
      <xdr:colOff>495674</xdr:colOff>
      <xdr:row>10</xdr:row>
      <xdr:rowOff>189900</xdr:rowOff>
    </xdr:to>
    <xdr:sp macro="" textlink="">
      <xdr:nvSpPr>
        <xdr:cNvPr id="3" name="Textfeld 2">
          <a:extLst>
            <a:ext uri="{FF2B5EF4-FFF2-40B4-BE49-F238E27FC236}">
              <a16:creationId xmlns:a16="http://schemas.microsoft.com/office/drawing/2014/main" id="{E428519E-6506-4094-A7B6-92EEB6AAA919}"/>
            </a:ext>
          </a:extLst>
        </xdr:cNvPr>
        <xdr:cNvSpPr txBox="1"/>
      </xdr:nvSpPr>
      <xdr:spPr>
        <a:xfrm>
          <a:off x="359999" y="190500"/>
          <a:ext cx="5936400" cy="19044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Interesse</a:t>
          </a:r>
          <a:r>
            <a:rPr lang="de-DE" sz="1400" b="1" baseline="0"/>
            <a:t> an Nahwärme</a:t>
          </a:r>
        </a:p>
        <a:p>
          <a:endParaRPr lang="de-DE" sz="1400" b="0" baseline="0"/>
        </a:p>
        <a:p>
          <a:r>
            <a:rPr lang="de-DE" sz="1400" b="0" baseline="0"/>
            <a:t>Angezeigt wird das Interesse basierend auf den Nennungen aller abgegebener Fragebögen.</a:t>
          </a:r>
        </a:p>
        <a:p>
          <a:endParaRPr lang="de-DE" sz="1400" b="0" baseline="0"/>
        </a:p>
        <a:p>
          <a:r>
            <a:rPr lang="de-DE" sz="1400" b="0" baseline="0"/>
            <a:t>Auswertung nach Ortsteil und Straße über </a:t>
          </a:r>
          <a:r>
            <a:rPr lang="de-DE" sz="1400" b="1" baseline="0">
              <a:solidFill>
                <a:schemeClr val="accent2"/>
              </a:solidFill>
            </a:rPr>
            <a:t>Parametrierung der Filter</a:t>
          </a:r>
          <a:r>
            <a:rPr lang="de-DE" sz="1400" b="0" baseline="0">
              <a:solidFill>
                <a:schemeClr val="accent2"/>
              </a:solidFill>
            </a:rPr>
            <a:t> </a:t>
          </a:r>
          <a:r>
            <a:rPr lang="de-DE" sz="1400" b="0" baseline="0"/>
            <a:t>möglich. Die Filter "Ortsteil" und "Straße" beeinflussen sich gegenseitig.</a:t>
          </a:r>
          <a:endParaRPr lang="de-DE" sz="1200" b="0" baseline="0"/>
        </a:p>
        <a:p>
          <a:endParaRPr lang="de-DE" sz="1100"/>
        </a:p>
      </xdr:txBody>
    </xdr:sp>
    <xdr:clientData/>
  </xdr:twoCellAnchor>
  <xdr:twoCellAnchor editAs="absolute">
    <xdr:from>
      <xdr:col>0</xdr:col>
      <xdr:colOff>360000</xdr:colOff>
      <xdr:row>12</xdr:row>
      <xdr:rowOff>0</xdr:rowOff>
    </xdr:from>
    <xdr:to>
      <xdr:col>1</xdr:col>
      <xdr:colOff>731250</xdr:colOff>
      <xdr:row>22</xdr:row>
      <xdr:rowOff>75000</xdr:rowOff>
    </xdr:to>
    <mc:AlternateContent xmlns:mc="http://schemas.openxmlformats.org/markup-compatibility/2006" xmlns:a14="http://schemas.microsoft.com/office/drawing/2010/main">
      <mc:Choice Requires="a14">
        <xdr:graphicFrame macro="">
          <xdr:nvGraphicFramePr>
            <xdr:cNvPr id="8" name="Ortsteil 5">
              <a:extLst>
                <a:ext uri="{FF2B5EF4-FFF2-40B4-BE49-F238E27FC236}">
                  <a16:creationId xmlns:a16="http://schemas.microsoft.com/office/drawing/2014/main" id="{644F51FB-F73E-D28F-FB23-7B3B3B8BC4D4}"/>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Ortsteil 5"/>
            </a:graphicData>
          </a:graphic>
        </xdr:graphicFrame>
      </mc:Choice>
      <mc:Fallback xmlns="">
        <xdr:sp macro="" textlink="">
          <xdr:nvSpPr>
            <xdr:cNvPr id="0" name=""/>
            <xdr:cNvSpPr>
              <a:spLocks noTextEdit="1"/>
            </xdr:cNvSpPr>
          </xdr:nvSpPr>
          <xdr:spPr>
            <a:xfrm>
              <a:off x="360000" y="2286000"/>
              <a:ext cx="1971450" cy="19800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editAs="absolute">
    <xdr:from>
      <xdr:col>1</xdr:col>
      <xdr:colOff>1279800</xdr:colOff>
      <xdr:row>12</xdr:row>
      <xdr:rowOff>0</xdr:rowOff>
    </xdr:from>
    <xdr:to>
      <xdr:col>3</xdr:col>
      <xdr:colOff>431850</xdr:colOff>
      <xdr:row>33</xdr:row>
      <xdr:rowOff>189900</xdr:rowOff>
    </xdr:to>
    <mc:AlternateContent xmlns:mc="http://schemas.openxmlformats.org/markup-compatibility/2006" xmlns:a14="http://schemas.microsoft.com/office/drawing/2010/main">
      <mc:Choice Requires="a14">
        <xdr:graphicFrame macro="">
          <xdr:nvGraphicFramePr>
            <xdr:cNvPr id="9" name="Straße 5">
              <a:extLst>
                <a:ext uri="{FF2B5EF4-FFF2-40B4-BE49-F238E27FC236}">
                  <a16:creationId xmlns:a16="http://schemas.microsoft.com/office/drawing/2014/main" id="{5C184558-2B30-C18A-51CE-588CDD54888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traße 5"/>
            </a:graphicData>
          </a:graphic>
        </xdr:graphicFrame>
      </mc:Choice>
      <mc:Fallback xmlns="">
        <xdr:sp macro="" textlink="">
          <xdr:nvSpPr>
            <xdr:cNvPr id="0" name=""/>
            <xdr:cNvSpPr>
              <a:spLocks noTextEdit="1"/>
            </xdr:cNvSpPr>
          </xdr:nvSpPr>
          <xdr:spPr>
            <a:xfrm>
              <a:off x="2880000" y="2286000"/>
              <a:ext cx="2181000" cy="41904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editAs="absolute">
    <xdr:from>
      <xdr:col>0</xdr:col>
      <xdr:colOff>1590675</xdr:colOff>
      <xdr:row>11</xdr:row>
      <xdr:rowOff>95250</xdr:rowOff>
    </xdr:from>
    <xdr:to>
      <xdr:col>1</xdr:col>
      <xdr:colOff>866775</xdr:colOff>
      <xdr:row>13</xdr:row>
      <xdr:rowOff>123825</xdr:rowOff>
    </xdr:to>
    <xdr:sp macro="" textlink="">
      <xdr:nvSpPr>
        <xdr:cNvPr id="4" name="Ellipse 3">
          <a:extLst>
            <a:ext uri="{FF2B5EF4-FFF2-40B4-BE49-F238E27FC236}">
              <a16:creationId xmlns:a16="http://schemas.microsoft.com/office/drawing/2014/main" id="{79BBB1C7-DF04-448B-B9B0-0A64BFE0B41A}"/>
            </a:ext>
          </a:extLst>
        </xdr:cNvPr>
        <xdr:cNvSpPr/>
      </xdr:nvSpPr>
      <xdr:spPr>
        <a:xfrm>
          <a:off x="1590675" y="2190750"/>
          <a:ext cx="876300" cy="409575"/>
        </a:xfrm>
        <a:prstGeom prst="ellipse">
          <a:avLst/>
        </a:prstGeom>
        <a:noFill/>
        <a:ln w="38100">
          <a:solidFill>
            <a:schemeClr val="accent2"/>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2</xdr:col>
      <xdr:colOff>1143000</xdr:colOff>
      <xdr:row>11</xdr:row>
      <xdr:rowOff>95250</xdr:rowOff>
    </xdr:from>
    <xdr:to>
      <xdr:col>3</xdr:col>
      <xdr:colOff>571500</xdr:colOff>
      <xdr:row>13</xdr:row>
      <xdr:rowOff>123825</xdr:rowOff>
    </xdr:to>
    <xdr:sp macro="" textlink="">
      <xdr:nvSpPr>
        <xdr:cNvPr id="5" name="Ellipse 4">
          <a:extLst>
            <a:ext uri="{FF2B5EF4-FFF2-40B4-BE49-F238E27FC236}">
              <a16:creationId xmlns:a16="http://schemas.microsoft.com/office/drawing/2014/main" id="{973B2D63-1438-4FD1-B2E9-C2D9B6DA95D1}"/>
            </a:ext>
          </a:extLst>
        </xdr:cNvPr>
        <xdr:cNvSpPr/>
      </xdr:nvSpPr>
      <xdr:spPr>
        <a:xfrm>
          <a:off x="4324350" y="2190750"/>
          <a:ext cx="876300" cy="409575"/>
        </a:xfrm>
        <a:prstGeom prst="ellipse">
          <a:avLst/>
        </a:prstGeom>
        <a:noFill/>
        <a:ln w="38100">
          <a:solidFill>
            <a:schemeClr val="accent2"/>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360900</xdr:colOff>
      <xdr:row>1</xdr:row>
      <xdr:rowOff>0</xdr:rowOff>
    </xdr:from>
    <xdr:to>
      <xdr:col>4</xdr:col>
      <xdr:colOff>953775</xdr:colOff>
      <xdr:row>10</xdr:row>
      <xdr:rowOff>189900</xdr:rowOff>
    </xdr:to>
    <xdr:sp macro="" textlink="">
      <xdr:nvSpPr>
        <xdr:cNvPr id="2" name="Textfeld 1">
          <a:extLst>
            <a:ext uri="{FF2B5EF4-FFF2-40B4-BE49-F238E27FC236}">
              <a16:creationId xmlns:a16="http://schemas.microsoft.com/office/drawing/2014/main" id="{2D42B5B5-5CE2-4681-8227-B4BF8BD6CA68}"/>
            </a:ext>
          </a:extLst>
        </xdr:cNvPr>
        <xdr:cNvSpPr txBox="1"/>
      </xdr:nvSpPr>
      <xdr:spPr>
        <a:xfrm>
          <a:off x="360900" y="190500"/>
          <a:ext cx="5936400" cy="19044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baseline="0"/>
            <a:t>Verteilung Heizungsarten</a:t>
          </a:r>
        </a:p>
        <a:p>
          <a:endParaRPr lang="de-DE" sz="1400" b="0" baseline="0"/>
        </a:p>
        <a:p>
          <a:r>
            <a:rPr lang="de-DE" sz="1400" b="0" baseline="0"/>
            <a:t>Angezeigt wird die Verteilung der genutzten Heizungsarten. Kombinierte Systems sind nach Heizungsart getrennt berücksichtigt.</a:t>
          </a:r>
        </a:p>
        <a:p>
          <a:endParaRPr lang="de-DE" sz="1400" b="0" baseline="0"/>
        </a:p>
        <a:p>
          <a:r>
            <a:rPr lang="de-DE" sz="1400" b="0" baseline="0"/>
            <a:t>Auswertung nach Ortsteil und Straße über </a:t>
          </a:r>
          <a:r>
            <a:rPr lang="de-DE" sz="1400" b="1" baseline="0">
              <a:solidFill>
                <a:schemeClr val="accent2"/>
              </a:solidFill>
            </a:rPr>
            <a:t>Parametrierung der Filter</a:t>
          </a:r>
          <a:r>
            <a:rPr lang="de-DE" sz="1400" b="0" baseline="0">
              <a:solidFill>
                <a:schemeClr val="accent2"/>
              </a:solidFill>
            </a:rPr>
            <a:t> </a:t>
          </a:r>
          <a:r>
            <a:rPr lang="de-DE" sz="1400" b="0" baseline="0"/>
            <a:t>möglich. Die Filter "Ortsteil" und "Straße" beeinflussen sich gegenseitig.</a:t>
          </a:r>
          <a:endParaRPr lang="de-DE" sz="1200" b="0" baseline="0"/>
        </a:p>
        <a:p>
          <a:endParaRPr lang="de-DE" sz="1100"/>
        </a:p>
      </xdr:txBody>
    </xdr:sp>
    <xdr:clientData/>
  </xdr:twoCellAnchor>
  <xdr:twoCellAnchor editAs="absolute">
    <xdr:from>
      <xdr:col>4</xdr:col>
      <xdr:colOff>1095375</xdr:colOff>
      <xdr:row>1</xdr:row>
      <xdr:rowOff>0</xdr:rowOff>
    </xdr:from>
    <xdr:to>
      <xdr:col>11</xdr:col>
      <xdr:colOff>532050</xdr:colOff>
      <xdr:row>33</xdr:row>
      <xdr:rowOff>189600</xdr:rowOff>
    </xdr:to>
    <xdr:graphicFrame macro="">
      <xdr:nvGraphicFramePr>
        <xdr:cNvPr id="5" name="Diagramm 4">
          <a:extLst>
            <a:ext uri="{FF2B5EF4-FFF2-40B4-BE49-F238E27FC236}">
              <a16:creationId xmlns:a16="http://schemas.microsoft.com/office/drawing/2014/main" id="{09901537-F8E1-41D0-B32B-EFF0669980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360000</xdr:colOff>
      <xdr:row>12</xdr:row>
      <xdr:rowOff>0</xdr:rowOff>
    </xdr:from>
    <xdr:to>
      <xdr:col>1</xdr:col>
      <xdr:colOff>731250</xdr:colOff>
      <xdr:row>22</xdr:row>
      <xdr:rowOff>75000</xdr:rowOff>
    </xdr:to>
    <mc:AlternateContent xmlns:mc="http://schemas.openxmlformats.org/markup-compatibility/2006" xmlns:a14="http://schemas.microsoft.com/office/drawing/2010/main">
      <mc:Choice Requires="a14">
        <xdr:graphicFrame macro="">
          <xdr:nvGraphicFramePr>
            <xdr:cNvPr id="6" name="Ortsteil 1">
              <a:extLst>
                <a:ext uri="{FF2B5EF4-FFF2-40B4-BE49-F238E27FC236}">
                  <a16:creationId xmlns:a16="http://schemas.microsoft.com/office/drawing/2014/main" id="{71C72B50-B2A6-EC43-F2EE-F1ABEFD0CBD5}"/>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Ortsteil 1"/>
            </a:graphicData>
          </a:graphic>
        </xdr:graphicFrame>
      </mc:Choice>
      <mc:Fallback xmlns="">
        <xdr:sp macro="" textlink="">
          <xdr:nvSpPr>
            <xdr:cNvPr id="0" name=""/>
            <xdr:cNvSpPr>
              <a:spLocks noTextEdit="1"/>
            </xdr:cNvSpPr>
          </xdr:nvSpPr>
          <xdr:spPr>
            <a:xfrm>
              <a:off x="360000" y="2286000"/>
              <a:ext cx="1971450" cy="19800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editAs="absolute">
    <xdr:from>
      <xdr:col>2</xdr:col>
      <xdr:colOff>108225</xdr:colOff>
      <xdr:row>12</xdr:row>
      <xdr:rowOff>0</xdr:rowOff>
    </xdr:from>
    <xdr:to>
      <xdr:col>3</xdr:col>
      <xdr:colOff>1108125</xdr:colOff>
      <xdr:row>33</xdr:row>
      <xdr:rowOff>189900</xdr:rowOff>
    </xdr:to>
    <mc:AlternateContent xmlns:mc="http://schemas.openxmlformats.org/markup-compatibility/2006" xmlns:a14="http://schemas.microsoft.com/office/drawing/2010/main">
      <mc:Choice Requires="a14">
        <xdr:graphicFrame macro="">
          <xdr:nvGraphicFramePr>
            <xdr:cNvPr id="7" name="Straße 1">
              <a:extLst>
                <a:ext uri="{FF2B5EF4-FFF2-40B4-BE49-F238E27FC236}">
                  <a16:creationId xmlns:a16="http://schemas.microsoft.com/office/drawing/2014/main" id="{B63C9BE6-89F0-A63D-7B60-A2A9355FAB36}"/>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traße 1"/>
            </a:graphicData>
          </a:graphic>
        </xdr:graphicFrame>
      </mc:Choice>
      <mc:Fallback xmlns="">
        <xdr:sp macro="" textlink="">
          <xdr:nvSpPr>
            <xdr:cNvPr id="0" name=""/>
            <xdr:cNvSpPr>
              <a:spLocks noTextEdit="1"/>
            </xdr:cNvSpPr>
          </xdr:nvSpPr>
          <xdr:spPr>
            <a:xfrm>
              <a:off x="2880000" y="2286000"/>
              <a:ext cx="2181000" cy="41904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editAs="absolute">
    <xdr:from>
      <xdr:col>0</xdr:col>
      <xdr:colOff>1590675</xdr:colOff>
      <xdr:row>11</xdr:row>
      <xdr:rowOff>95250</xdr:rowOff>
    </xdr:from>
    <xdr:to>
      <xdr:col>1</xdr:col>
      <xdr:colOff>866775</xdr:colOff>
      <xdr:row>13</xdr:row>
      <xdr:rowOff>123825</xdr:rowOff>
    </xdr:to>
    <xdr:sp macro="" textlink="">
      <xdr:nvSpPr>
        <xdr:cNvPr id="8" name="Ellipse 7">
          <a:extLst>
            <a:ext uri="{FF2B5EF4-FFF2-40B4-BE49-F238E27FC236}">
              <a16:creationId xmlns:a16="http://schemas.microsoft.com/office/drawing/2014/main" id="{05572822-B6F8-4683-B78B-DBC6E75B16AA}"/>
            </a:ext>
          </a:extLst>
        </xdr:cNvPr>
        <xdr:cNvSpPr/>
      </xdr:nvSpPr>
      <xdr:spPr>
        <a:xfrm>
          <a:off x="1590675" y="2190750"/>
          <a:ext cx="876300" cy="409575"/>
        </a:xfrm>
        <a:prstGeom prst="ellipse">
          <a:avLst/>
        </a:prstGeom>
        <a:noFill/>
        <a:ln w="38100">
          <a:solidFill>
            <a:schemeClr val="accent2"/>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3</xdr:col>
      <xdr:colOff>371475</xdr:colOff>
      <xdr:row>11</xdr:row>
      <xdr:rowOff>95250</xdr:rowOff>
    </xdr:from>
    <xdr:to>
      <xdr:col>3</xdr:col>
      <xdr:colOff>1247775</xdr:colOff>
      <xdr:row>13</xdr:row>
      <xdr:rowOff>123825</xdr:rowOff>
    </xdr:to>
    <xdr:sp macro="" textlink="">
      <xdr:nvSpPr>
        <xdr:cNvPr id="9" name="Ellipse 8">
          <a:extLst>
            <a:ext uri="{FF2B5EF4-FFF2-40B4-BE49-F238E27FC236}">
              <a16:creationId xmlns:a16="http://schemas.microsoft.com/office/drawing/2014/main" id="{1180467E-0681-4E51-A091-1403E9F74B2F}"/>
            </a:ext>
          </a:extLst>
        </xdr:cNvPr>
        <xdr:cNvSpPr/>
      </xdr:nvSpPr>
      <xdr:spPr>
        <a:xfrm>
          <a:off x="4324350" y="2190750"/>
          <a:ext cx="876300" cy="409575"/>
        </a:xfrm>
        <a:prstGeom prst="ellipse">
          <a:avLst/>
        </a:prstGeom>
        <a:noFill/>
        <a:ln w="38100">
          <a:solidFill>
            <a:schemeClr val="accent2"/>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360901</xdr:colOff>
      <xdr:row>0</xdr:row>
      <xdr:rowOff>190499</xdr:rowOff>
    </xdr:from>
    <xdr:to>
      <xdr:col>3</xdr:col>
      <xdr:colOff>1076325</xdr:colOff>
      <xdr:row>11</xdr:row>
      <xdr:rowOff>0</xdr:rowOff>
    </xdr:to>
    <xdr:sp macro="" textlink="">
      <xdr:nvSpPr>
        <xdr:cNvPr id="2" name="Textfeld 1">
          <a:extLst>
            <a:ext uri="{FF2B5EF4-FFF2-40B4-BE49-F238E27FC236}">
              <a16:creationId xmlns:a16="http://schemas.microsoft.com/office/drawing/2014/main" id="{0AB99486-A4D6-4DDF-A6F4-C21F26B02525}"/>
            </a:ext>
          </a:extLst>
        </xdr:cNvPr>
        <xdr:cNvSpPr txBox="1"/>
      </xdr:nvSpPr>
      <xdr:spPr>
        <a:xfrm>
          <a:off x="360901" y="190499"/>
          <a:ext cx="5935124" cy="190500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baseline="0"/>
            <a:t>Verteilung Energie / Gesamtenergie</a:t>
          </a:r>
        </a:p>
        <a:p>
          <a:endParaRPr lang="de-DE" sz="1400" b="0" baseline="0"/>
        </a:p>
        <a:p>
          <a:r>
            <a:rPr lang="de-DE" sz="1400" b="0" strike="noStrike" baseline="0"/>
            <a:t>Angezeigt wird die Verteilung der erzeugten Energie sowie die Gesamtenergie.</a:t>
          </a:r>
        </a:p>
        <a:p>
          <a:endParaRPr lang="de-DE" sz="1400" b="0" baseline="0"/>
        </a:p>
        <a:p>
          <a:r>
            <a:rPr lang="de-DE" sz="1400" b="0" baseline="0"/>
            <a:t>Auswertung nach Ortsteil, Straße und Anschlussinteresse über </a:t>
          </a:r>
          <a:r>
            <a:rPr lang="de-DE" sz="1400" b="1" baseline="0">
              <a:solidFill>
                <a:schemeClr val="accent2"/>
              </a:solidFill>
            </a:rPr>
            <a:t>Parametrierung der Filter</a:t>
          </a:r>
          <a:r>
            <a:rPr lang="de-DE" sz="1400" b="0" baseline="0">
              <a:solidFill>
                <a:schemeClr val="accent2"/>
              </a:solidFill>
            </a:rPr>
            <a:t> </a:t>
          </a:r>
          <a:r>
            <a:rPr lang="de-DE" sz="1400" b="0" baseline="0"/>
            <a:t>möglich. Die Filter "Ortsteil" und "Straße" beeinflussen sich gegenseitig. Zusätzlich kann die </a:t>
          </a:r>
          <a:r>
            <a:rPr lang="de-DE" sz="1400" b="1" baseline="0">
              <a:solidFill>
                <a:schemeClr val="accent2"/>
              </a:solidFill>
            </a:rPr>
            <a:t>Hochrechnung</a:t>
          </a:r>
          <a:r>
            <a:rPr lang="de-DE" sz="1400" b="0" baseline="0"/>
            <a:t> aktiviert werden.</a:t>
          </a:r>
          <a:endParaRPr lang="de-DE" sz="1200" b="0" baseline="0"/>
        </a:p>
        <a:p>
          <a:endParaRPr lang="de-DE" sz="1100"/>
        </a:p>
      </xdr:txBody>
    </xdr:sp>
    <xdr:clientData/>
  </xdr:twoCellAnchor>
  <xdr:twoCellAnchor editAs="absolute">
    <xdr:from>
      <xdr:col>0</xdr:col>
      <xdr:colOff>360000</xdr:colOff>
      <xdr:row>23</xdr:row>
      <xdr:rowOff>118500</xdr:rowOff>
    </xdr:from>
    <xdr:to>
      <xdr:col>1</xdr:col>
      <xdr:colOff>369300</xdr:colOff>
      <xdr:row>34</xdr:row>
      <xdr:rowOff>3000</xdr:rowOff>
    </xdr:to>
    <mc:AlternateContent xmlns:mc="http://schemas.openxmlformats.org/markup-compatibility/2006" xmlns:a14="http://schemas.microsoft.com/office/drawing/2010/main">
      <mc:Choice Requires="a14">
        <xdr:graphicFrame macro="">
          <xdr:nvGraphicFramePr>
            <xdr:cNvPr id="3" name="Anschlussinteresse:">
              <a:extLst>
                <a:ext uri="{FF2B5EF4-FFF2-40B4-BE49-F238E27FC236}">
                  <a16:creationId xmlns:a16="http://schemas.microsoft.com/office/drawing/2014/main" id="{81A8A0AD-C32F-BE54-4BDE-68671DC913CC}"/>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Anschlussinteresse:"/>
            </a:graphicData>
          </a:graphic>
        </xdr:graphicFrame>
      </mc:Choice>
      <mc:Fallback xmlns="">
        <xdr:sp macro="" textlink="">
          <xdr:nvSpPr>
            <xdr:cNvPr id="0" name=""/>
            <xdr:cNvSpPr>
              <a:spLocks noTextEdit="1"/>
            </xdr:cNvSpPr>
          </xdr:nvSpPr>
          <xdr:spPr>
            <a:xfrm>
              <a:off x="360000" y="4500000"/>
              <a:ext cx="1971450" cy="19800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editAs="absolute">
    <xdr:from>
      <xdr:col>0</xdr:col>
      <xdr:colOff>360000</xdr:colOff>
      <xdr:row>12</xdr:row>
      <xdr:rowOff>0</xdr:rowOff>
    </xdr:from>
    <xdr:to>
      <xdr:col>1</xdr:col>
      <xdr:colOff>369300</xdr:colOff>
      <xdr:row>22</xdr:row>
      <xdr:rowOff>75000</xdr:rowOff>
    </xdr:to>
    <mc:AlternateContent xmlns:mc="http://schemas.openxmlformats.org/markup-compatibility/2006" xmlns:a14="http://schemas.microsoft.com/office/drawing/2010/main">
      <mc:Choice Requires="a14">
        <xdr:graphicFrame macro="">
          <xdr:nvGraphicFramePr>
            <xdr:cNvPr id="4" name="Ortsteil 3">
              <a:extLst>
                <a:ext uri="{FF2B5EF4-FFF2-40B4-BE49-F238E27FC236}">
                  <a16:creationId xmlns:a16="http://schemas.microsoft.com/office/drawing/2014/main" id="{5A340875-1A61-C076-640D-3D49D7759574}"/>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Ortsteil 3"/>
            </a:graphicData>
          </a:graphic>
        </xdr:graphicFrame>
      </mc:Choice>
      <mc:Fallback xmlns="">
        <xdr:sp macro="" textlink="">
          <xdr:nvSpPr>
            <xdr:cNvPr id="0" name=""/>
            <xdr:cNvSpPr>
              <a:spLocks noTextEdit="1"/>
            </xdr:cNvSpPr>
          </xdr:nvSpPr>
          <xdr:spPr>
            <a:xfrm>
              <a:off x="360000" y="2286000"/>
              <a:ext cx="1971450" cy="19800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editAs="absolute">
    <xdr:from>
      <xdr:col>1</xdr:col>
      <xdr:colOff>917850</xdr:colOff>
      <xdr:row>12</xdr:row>
      <xdr:rowOff>0</xdr:rowOff>
    </xdr:from>
    <xdr:to>
      <xdr:col>2</xdr:col>
      <xdr:colOff>1470075</xdr:colOff>
      <xdr:row>34</xdr:row>
      <xdr:rowOff>0</xdr:rowOff>
    </xdr:to>
    <mc:AlternateContent xmlns:mc="http://schemas.openxmlformats.org/markup-compatibility/2006" xmlns:a14="http://schemas.microsoft.com/office/drawing/2010/main">
      <mc:Choice Requires="a14">
        <xdr:graphicFrame macro="">
          <xdr:nvGraphicFramePr>
            <xdr:cNvPr id="5" name="Straße 3">
              <a:extLst>
                <a:ext uri="{FF2B5EF4-FFF2-40B4-BE49-F238E27FC236}">
                  <a16:creationId xmlns:a16="http://schemas.microsoft.com/office/drawing/2014/main" id="{27260C70-8DB3-2F44-CF12-CBE8F3592DFA}"/>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traße 3"/>
            </a:graphicData>
          </a:graphic>
        </xdr:graphicFrame>
      </mc:Choice>
      <mc:Fallback xmlns="">
        <xdr:sp macro="" textlink="">
          <xdr:nvSpPr>
            <xdr:cNvPr id="0" name=""/>
            <xdr:cNvSpPr>
              <a:spLocks noTextEdit="1"/>
            </xdr:cNvSpPr>
          </xdr:nvSpPr>
          <xdr:spPr>
            <a:xfrm>
              <a:off x="2880000" y="2286000"/>
              <a:ext cx="2181000" cy="41910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editAs="absolute">
    <xdr:from>
      <xdr:col>3</xdr:col>
      <xdr:colOff>1219200</xdr:colOff>
      <xdr:row>1</xdr:row>
      <xdr:rowOff>0</xdr:rowOff>
    </xdr:from>
    <xdr:to>
      <xdr:col>8</xdr:col>
      <xdr:colOff>342900</xdr:colOff>
      <xdr:row>34</xdr:row>
      <xdr:rowOff>0</xdr:rowOff>
    </xdr:to>
    <xdr:graphicFrame macro="">
      <xdr:nvGraphicFramePr>
        <xdr:cNvPr id="14" name="Diagramm 13">
          <a:extLst>
            <a:ext uri="{FF2B5EF4-FFF2-40B4-BE49-F238E27FC236}">
              <a16:creationId xmlns:a16="http://schemas.microsoft.com/office/drawing/2014/main" id="{6167EAEB-DD89-46BB-A3E8-0DCA6DC94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104775</xdr:colOff>
      <xdr:row>29</xdr:row>
      <xdr:rowOff>0</xdr:rowOff>
    </xdr:from>
    <xdr:to>
      <xdr:col>13</xdr:col>
      <xdr:colOff>2371725</xdr:colOff>
      <xdr:row>33</xdr:row>
      <xdr:rowOff>0</xdr:rowOff>
    </xdr:to>
    <xdr:sp macro="" textlink="">
      <xdr:nvSpPr>
        <xdr:cNvPr id="9" name="Textfeld 8">
          <a:extLst>
            <a:ext uri="{FF2B5EF4-FFF2-40B4-BE49-F238E27FC236}">
              <a16:creationId xmlns:a16="http://schemas.microsoft.com/office/drawing/2014/main" id="{9DBC6B7F-5959-B0EE-502B-7B44CC32128D}"/>
            </a:ext>
          </a:extLst>
        </xdr:cNvPr>
        <xdr:cNvSpPr txBox="1"/>
      </xdr:nvSpPr>
      <xdr:spPr>
        <a:xfrm>
          <a:off x="17049750" y="5524500"/>
          <a:ext cx="2266950" cy="7620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Hochrechnung Energie bei fehlender Angabe</a:t>
          </a:r>
        </a:p>
      </xdr:txBody>
    </xdr:sp>
    <xdr:clientData/>
  </xdr:twoCellAnchor>
  <xdr:twoCellAnchor editAs="oneCell">
    <xdr:from>
      <xdr:col>14</xdr:col>
      <xdr:colOff>142875</xdr:colOff>
      <xdr:row>29</xdr:row>
      <xdr:rowOff>0</xdr:rowOff>
    </xdr:from>
    <xdr:to>
      <xdr:col>14</xdr:col>
      <xdr:colOff>2333625</xdr:colOff>
      <xdr:row>33</xdr:row>
      <xdr:rowOff>0</xdr:rowOff>
    </xdr:to>
    <xdr:sp macro="" textlink="">
      <xdr:nvSpPr>
        <xdr:cNvPr id="13" name="Textfeld 12">
          <a:extLst>
            <a:ext uri="{FF2B5EF4-FFF2-40B4-BE49-F238E27FC236}">
              <a16:creationId xmlns:a16="http://schemas.microsoft.com/office/drawing/2014/main" id="{F999E9BD-29DD-4499-9924-BE867BC6A7DB}"/>
            </a:ext>
          </a:extLst>
        </xdr:cNvPr>
        <xdr:cNvSpPr txBox="1"/>
      </xdr:nvSpPr>
      <xdr:spPr>
        <a:xfrm>
          <a:off x="19564350" y="5524500"/>
          <a:ext cx="2190750" cy="762000"/>
        </a:xfrm>
        <a:prstGeom prst="rect">
          <a:avLst/>
        </a:prstGeom>
        <a:solidFill>
          <a:srgbClr val="5B9BD5">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mn-lt"/>
              <a:ea typeface="+mn-ea"/>
              <a:cs typeface="+mn-cs"/>
            </a:rPr>
            <a:t>Hochrechnung auf alle Haushalte (nach ausgeteilten Fragebögen). Nach Straßen getrennt</a:t>
          </a:r>
        </a:p>
      </xdr:txBody>
    </xdr:sp>
    <xdr:clientData/>
  </xdr:twoCellAnchor>
  <xdr:twoCellAnchor editAs="absolute">
    <xdr:from>
      <xdr:col>0</xdr:col>
      <xdr:colOff>1590675</xdr:colOff>
      <xdr:row>11</xdr:row>
      <xdr:rowOff>95250</xdr:rowOff>
    </xdr:from>
    <xdr:to>
      <xdr:col>1</xdr:col>
      <xdr:colOff>504825</xdr:colOff>
      <xdr:row>13</xdr:row>
      <xdr:rowOff>123825</xdr:rowOff>
    </xdr:to>
    <xdr:sp macro="" textlink="">
      <xdr:nvSpPr>
        <xdr:cNvPr id="20" name="Ellipse 19">
          <a:extLst>
            <a:ext uri="{FF2B5EF4-FFF2-40B4-BE49-F238E27FC236}">
              <a16:creationId xmlns:a16="http://schemas.microsoft.com/office/drawing/2014/main" id="{500E607E-DEC4-4C81-88A1-9274D05279EF}"/>
            </a:ext>
          </a:extLst>
        </xdr:cNvPr>
        <xdr:cNvSpPr/>
      </xdr:nvSpPr>
      <xdr:spPr>
        <a:xfrm>
          <a:off x="1590675" y="2190750"/>
          <a:ext cx="876300" cy="409575"/>
        </a:xfrm>
        <a:prstGeom prst="ellipse">
          <a:avLst/>
        </a:prstGeom>
        <a:noFill/>
        <a:ln w="38100">
          <a:solidFill>
            <a:schemeClr val="accent2"/>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2</xdr:col>
      <xdr:colOff>733425</xdr:colOff>
      <xdr:row>11</xdr:row>
      <xdr:rowOff>95250</xdr:rowOff>
    </xdr:from>
    <xdr:to>
      <xdr:col>2</xdr:col>
      <xdr:colOff>1609725</xdr:colOff>
      <xdr:row>13</xdr:row>
      <xdr:rowOff>123825</xdr:rowOff>
    </xdr:to>
    <xdr:sp macro="" textlink="">
      <xdr:nvSpPr>
        <xdr:cNvPr id="21" name="Ellipse 20">
          <a:extLst>
            <a:ext uri="{FF2B5EF4-FFF2-40B4-BE49-F238E27FC236}">
              <a16:creationId xmlns:a16="http://schemas.microsoft.com/office/drawing/2014/main" id="{6F62C4F5-159D-4FB0-AF56-21210EA25ADD}"/>
            </a:ext>
          </a:extLst>
        </xdr:cNvPr>
        <xdr:cNvSpPr/>
      </xdr:nvSpPr>
      <xdr:spPr>
        <a:xfrm>
          <a:off x="4324350" y="2190750"/>
          <a:ext cx="876300" cy="409575"/>
        </a:xfrm>
        <a:prstGeom prst="ellipse">
          <a:avLst/>
        </a:prstGeom>
        <a:noFill/>
        <a:ln w="38100">
          <a:solidFill>
            <a:schemeClr val="accent2"/>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0</xdr:col>
      <xdr:colOff>1590675</xdr:colOff>
      <xdr:row>23</xdr:row>
      <xdr:rowOff>19050</xdr:rowOff>
    </xdr:from>
    <xdr:to>
      <xdr:col>1</xdr:col>
      <xdr:colOff>504825</xdr:colOff>
      <xdr:row>25</xdr:row>
      <xdr:rowOff>47625</xdr:rowOff>
    </xdr:to>
    <xdr:sp macro="" textlink="">
      <xdr:nvSpPr>
        <xdr:cNvPr id="22" name="Ellipse 21">
          <a:extLst>
            <a:ext uri="{FF2B5EF4-FFF2-40B4-BE49-F238E27FC236}">
              <a16:creationId xmlns:a16="http://schemas.microsoft.com/office/drawing/2014/main" id="{EA74BE04-8DC4-4E10-A679-E3DE536EA8B0}"/>
            </a:ext>
          </a:extLst>
        </xdr:cNvPr>
        <xdr:cNvSpPr/>
      </xdr:nvSpPr>
      <xdr:spPr>
        <a:xfrm>
          <a:off x="1590675" y="4400550"/>
          <a:ext cx="876300" cy="409575"/>
        </a:xfrm>
        <a:prstGeom prst="ellipse">
          <a:avLst/>
        </a:prstGeom>
        <a:noFill/>
        <a:ln w="38100">
          <a:solidFill>
            <a:schemeClr val="accent2"/>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13</xdr:col>
      <xdr:colOff>800100</xdr:colOff>
      <xdr:row>32</xdr:row>
      <xdr:rowOff>85725</xdr:rowOff>
    </xdr:from>
    <xdr:to>
      <xdr:col>13</xdr:col>
      <xdr:colOff>1676400</xdr:colOff>
      <xdr:row>34</xdr:row>
      <xdr:rowOff>114300</xdr:rowOff>
    </xdr:to>
    <xdr:sp macro="" textlink="">
      <xdr:nvSpPr>
        <xdr:cNvPr id="23" name="Ellipse 22">
          <a:extLst>
            <a:ext uri="{FF2B5EF4-FFF2-40B4-BE49-F238E27FC236}">
              <a16:creationId xmlns:a16="http://schemas.microsoft.com/office/drawing/2014/main" id="{686A7AF7-A057-4E04-AA8C-0B15EFA962A0}"/>
            </a:ext>
          </a:extLst>
        </xdr:cNvPr>
        <xdr:cNvSpPr/>
      </xdr:nvSpPr>
      <xdr:spPr>
        <a:xfrm>
          <a:off x="17745075" y="6181725"/>
          <a:ext cx="876300" cy="409575"/>
        </a:xfrm>
        <a:prstGeom prst="ellipse">
          <a:avLst/>
        </a:prstGeom>
        <a:noFill/>
        <a:ln w="38100">
          <a:solidFill>
            <a:schemeClr val="accent2"/>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14</xdr:col>
      <xdr:colOff>790575</xdr:colOff>
      <xdr:row>32</xdr:row>
      <xdr:rowOff>85725</xdr:rowOff>
    </xdr:from>
    <xdr:to>
      <xdr:col>14</xdr:col>
      <xdr:colOff>1666875</xdr:colOff>
      <xdr:row>34</xdr:row>
      <xdr:rowOff>114300</xdr:rowOff>
    </xdr:to>
    <xdr:sp macro="" textlink="">
      <xdr:nvSpPr>
        <xdr:cNvPr id="24" name="Ellipse 23">
          <a:extLst>
            <a:ext uri="{FF2B5EF4-FFF2-40B4-BE49-F238E27FC236}">
              <a16:creationId xmlns:a16="http://schemas.microsoft.com/office/drawing/2014/main" id="{40F29B9B-D102-4B2E-BB99-53FAB9DD2C7B}"/>
            </a:ext>
          </a:extLst>
        </xdr:cNvPr>
        <xdr:cNvSpPr/>
      </xdr:nvSpPr>
      <xdr:spPr>
        <a:xfrm>
          <a:off x="20212050" y="6181725"/>
          <a:ext cx="876300" cy="409575"/>
        </a:xfrm>
        <a:prstGeom prst="ellipse">
          <a:avLst/>
        </a:prstGeom>
        <a:noFill/>
        <a:ln w="38100">
          <a:solidFill>
            <a:schemeClr val="accent2"/>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360901</xdr:colOff>
      <xdr:row>0</xdr:row>
      <xdr:rowOff>190499</xdr:rowOff>
    </xdr:from>
    <xdr:to>
      <xdr:col>3</xdr:col>
      <xdr:colOff>428625</xdr:colOff>
      <xdr:row>11</xdr:row>
      <xdr:rowOff>0</xdr:rowOff>
    </xdr:to>
    <xdr:sp macro="" textlink="">
      <xdr:nvSpPr>
        <xdr:cNvPr id="2" name="Textfeld 1">
          <a:extLst>
            <a:ext uri="{FF2B5EF4-FFF2-40B4-BE49-F238E27FC236}">
              <a16:creationId xmlns:a16="http://schemas.microsoft.com/office/drawing/2014/main" id="{09ABEA95-0070-4251-9E19-C7B88D286086}"/>
            </a:ext>
          </a:extLst>
        </xdr:cNvPr>
        <xdr:cNvSpPr txBox="1"/>
      </xdr:nvSpPr>
      <xdr:spPr>
        <a:xfrm>
          <a:off x="360901" y="190499"/>
          <a:ext cx="5935124" cy="190500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baseline="0"/>
            <a:t>Energiedichte</a:t>
          </a:r>
        </a:p>
        <a:p>
          <a:endParaRPr lang="de-DE" sz="1400" b="0" baseline="0"/>
        </a:p>
        <a:p>
          <a:r>
            <a:rPr lang="de-DE" sz="1400" b="0" strike="noStrike" baseline="0"/>
            <a:t>Angezeigt wird die Dichte als Bedarf pro Straße bezogen auf Anschlusslänge.</a:t>
          </a:r>
        </a:p>
        <a:p>
          <a:endParaRPr lang="de-DE" sz="1400" b="0" baseline="0"/>
        </a:p>
        <a:p>
          <a:r>
            <a:rPr lang="de-DE" sz="1400" b="0" baseline="0"/>
            <a:t>Auswertung nach Ortsteil, Straße und Anschlussinteresse über </a:t>
          </a:r>
          <a:r>
            <a:rPr lang="de-DE" sz="1400" b="1" baseline="0">
              <a:solidFill>
                <a:schemeClr val="accent2"/>
              </a:solidFill>
            </a:rPr>
            <a:t>Parametrierung der Filter</a:t>
          </a:r>
          <a:r>
            <a:rPr lang="de-DE" sz="1400" b="0" baseline="0">
              <a:solidFill>
                <a:schemeClr val="accent2"/>
              </a:solidFill>
            </a:rPr>
            <a:t> </a:t>
          </a:r>
          <a:r>
            <a:rPr lang="de-DE" sz="1400" b="0" baseline="0"/>
            <a:t>möglich. Die Filter "Ortsteil" und "Straße" beeinflussen sich gegenseitig. Zusätzlich kann die </a:t>
          </a:r>
          <a:r>
            <a:rPr lang="de-DE" sz="1400" b="1" baseline="0">
              <a:solidFill>
                <a:schemeClr val="accent2"/>
              </a:solidFill>
            </a:rPr>
            <a:t>Hochrechnung</a:t>
          </a:r>
          <a:r>
            <a:rPr lang="de-DE" sz="1400" b="0" baseline="0"/>
            <a:t> aktiviert werden.</a:t>
          </a:r>
          <a:endParaRPr lang="de-DE" sz="1200" b="0" baseline="0"/>
        </a:p>
      </xdr:txBody>
    </xdr:sp>
    <xdr:clientData/>
  </xdr:twoCellAnchor>
  <xdr:twoCellAnchor editAs="absolute">
    <xdr:from>
      <xdr:col>0</xdr:col>
      <xdr:colOff>360000</xdr:colOff>
      <xdr:row>23</xdr:row>
      <xdr:rowOff>118500</xdr:rowOff>
    </xdr:from>
    <xdr:to>
      <xdr:col>1</xdr:col>
      <xdr:colOff>731250</xdr:colOff>
      <xdr:row>34</xdr:row>
      <xdr:rowOff>3000</xdr:rowOff>
    </xdr:to>
    <mc:AlternateContent xmlns:mc="http://schemas.openxmlformats.org/markup-compatibility/2006" xmlns:a14="http://schemas.microsoft.com/office/drawing/2010/main">
      <mc:Choice Requires="a14">
        <xdr:graphicFrame macro="">
          <xdr:nvGraphicFramePr>
            <xdr:cNvPr id="3" name="Anschlussinteresse: 1">
              <a:extLst>
                <a:ext uri="{FF2B5EF4-FFF2-40B4-BE49-F238E27FC236}">
                  <a16:creationId xmlns:a16="http://schemas.microsoft.com/office/drawing/2014/main" id="{EECE236E-7E01-4467-9E2D-355703C34AD1}"/>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Anschlussinteresse: 1"/>
            </a:graphicData>
          </a:graphic>
        </xdr:graphicFrame>
      </mc:Choice>
      <mc:Fallback xmlns="">
        <xdr:sp macro="" textlink="">
          <xdr:nvSpPr>
            <xdr:cNvPr id="0" name=""/>
            <xdr:cNvSpPr>
              <a:spLocks noTextEdit="1"/>
            </xdr:cNvSpPr>
          </xdr:nvSpPr>
          <xdr:spPr>
            <a:xfrm>
              <a:off x="360000" y="4500000"/>
              <a:ext cx="1971450" cy="19800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editAs="absolute">
    <xdr:from>
      <xdr:col>0</xdr:col>
      <xdr:colOff>360000</xdr:colOff>
      <xdr:row>12</xdr:row>
      <xdr:rowOff>0</xdr:rowOff>
    </xdr:from>
    <xdr:to>
      <xdr:col>1</xdr:col>
      <xdr:colOff>731250</xdr:colOff>
      <xdr:row>22</xdr:row>
      <xdr:rowOff>75000</xdr:rowOff>
    </xdr:to>
    <mc:AlternateContent xmlns:mc="http://schemas.openxmlformats.org/markup-compatibility/2006" xmlns:a14="http://schemas.microsoft.com/office/drawing/2010/main">
      <mc:Choice Requires="a14">
        <xdr:graphicFrame macro="">
          <xdr:nvGraphicFramePr>
            <xdr:cNvPr id="4" name="Ortsteil 4">
              <a:extLst>
                <a:ext uri="{FF2B5EF4-FFF2-40B4-BE49-F238E27FC236}">
                  <a16:creationId xmlns:a16="http://schemas.microsoft.com/office/drawing/2014/main" id="{1FA08DD7-39A3-48F7-84B9-C997ED59D308}"/>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Ortsteil 4"/>
            </a:graphicData>
          </a:graphic>
        </xdr:graphicFrame>
      </mc:Choice>
      <mc:Fallback xmlns="">
        <xdr:sp macro="" textlink="">
          <xdr:nvSpPr>
            <xdr:cNvPr id="0" name=""/>
            <xdr:cNvSpPr>
              <a:spLocks noTextEdit="1"/>
            </xdr:cNvSpPr>
          </xdr:nvSpPr>
          <xdr:spPr>
            <a:xfrm>
              <a:off x="360000" y="2286000"/>
              <a:ext cx="1971450" cy="19800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editAs="absolute">
    <xdr:from>
      <xdr:col>1</xdr:col>
      <xdr:colOff>1279800</xdr:colOff>
      <xdr:row>12</xdr:row>
      <xdr:rowOff>0</xdr:rowOff>
    </xdr:from>
    <xdr:to>
      <xdr:col>2</xdr:col>
      <xdr:colOff>1927275</xdr:colOff>
      <xdr:row>34</xdr:row>
      <xdr:rowOff>0</xdr:rowOff>
    </xdr:to>
    <mc:AlternateContent xmlns:mc="http://schemas.openxmlformats.org/markup-compatibility/2006" xmlns:a14="http://schemas.microsoft.com/office/drawing/2010/main">
      <mc:Choice Requires="a14">
        <xdr:graphicFrame macro="">
          <xdr:nvGraphicFramePr>
            <xdr:cNvPr id="5" name="Straße 4">
              <a:extLst>
                <a:ext uri="{FF2B5EF4-FFF2-40B4-BE49-F238E27FC236}">
                  <a16:creationId xmlns:a16="http://schemas.microsoft.com/office/drawing/2014/main" id="{C08AD8CB-F85A-479F-A5D5-815047C50B8C}"/>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traße 4"/>
            </a:graphicData>
          </a:graphic>
        </xdr:graphicFrame>
      </mc:Choice>
      <mc:Fallback xmlns="">
        <xdr:sp macro="" textlink="">
          <xdr:nvSpPr>
            <xdr:cNvPr id="0" name=""/>
            <xdr:cNvSpPr>
              <a:spLocks noTextEdit="1"/>
            </xdr:cNvSpPr>
          </xdr:nvSpPr>
          <xdr:spPr>
            <a:xfrm>
              <a:off x="2880000" y="2286000"/>
              <a:ext cx="2181000" cy="41910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editAs="absolute">
    <xdr:from>
      <xdr:col>0</xdr:col>
      <xdr:colOff>1590675</xdr:colOff>
      <xdr:row>11</xdr:row>
      <xdr:rowOff>95250</xdr:rowOff>
    </xdr:from>
    <xdr:to>
      <xdr:col>1</xdr:col>
      <xdr:colOff>866775</xdr:colOff>
      <xdr:row>13</xdr:row>
      <xdr:rowOff>123825</xdr:rowOff>
    </xdr:to>
    <xdr:sp macro="" textlink="">
      <xdr:nvSpPr>
        <xdr:cNvPr id="9" name="Ellipse 8">
          <a:extLst>
            <a:ext uri="{FF2B5EF4-FFF2-40B4-BE49-F238E27FC236}">
              <a16:creationId xmlns:a16="http://schemas.microsoft.com/office/drawing/2014/main" id="{CC454D47-3196-49CD-BF90-DA2E811A995D}"/>
            </a:ext>
          </a:extLst>
        </xdr:cNvPr>
        <xdr:cNvSpPr/>
      </xdr:nvSpPr>
      <xdr:spPr>
        <a:xfrm>
          <a:off x="1590675" y="2190750"/>
          <a:ext cx="876300" cy="409575"/>
        </a:xfrm>
        <a:prstGeom prst="ellipse">
          <a:avLst/>
        </a:prstGeom>
        <a:noFill/>
        <a:ln w="38100">
          <a:solidFill>
            <a:schemeClr val="accent2"/>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2</xdr:col>
      <xdr:colOff>1190625</xdr:colOff>
      <xdr:row>11</xdr:row>
      <xdr:rowOff>95250</xdr:rowOff>
    </xdr:from>
    <xdr:to>
      <xdr:col>2</xdr:col>
      <xdr:colOff>2066925</xdr:colOff>
      <xdr:row>13</xdr:row>
      <xdr:rowOff>123825</xdr:rowOff>
    </xdr:to>
    <xdr:sp macro="" textlink="">
      <xdr:nvSpPr>
        <xdr:cNvPr id="10" name="Ellipse 9">
          <a:extLst>
            <a:ext uri="{FF2B5EF4-FFF2-40B4-BE49-F238E27FC236}">
              <a16:creationId xmlns:a16="http://schemas.microsoft.com/office/drawing/2014/main" id="{07C88EBE-A99B-4B83-B924-490EB0108A9B}"/>
            </a:ext>
          </a:extLst>
        </xdr:cNvPr>
        <xdr:cNvSpPr/>
      </xdr:nvSpPr>
      <xdr:spPr>
        <a:xfrm>
          <a:off x="4324350" y="2190750"/>
          <a:ext cx="876300" cy="409575"/>
        </a:xfrm>
        <a:prstGeom prst="ellipse">
          <a:avLst/>
        </a:prstGeom>
        <a:noFill/>
        <a:ln w="38100">
          <a:solidFill>
            <a:schemeClr val="accent2"/>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0</xdr:col>
      <xdr:colOff>1590675</xdr:colOff>
      <xdr:row>23</xdr:row>
      <xdr:rowOff>19050</xdr:rowOff>
    </xdr:from>
    <xdr:to>
      <xdr:col>1</xdr:col>
      <xdr:colOff>866775</xdr:colOff>
      <xdr:row>25</xdr:row>
      <xdr:rowOff>47625</xdr:rowOff>
    </xdr:to>
    <xdr:sp macro="" textlink="">
      <xdr:nvSpPr>
        <xdr:cNvPr id="11" name="Ellipse 10">
          <a:extLst>
            <a:ext uri="{FF2B5EF4-FFF2-40B4-BE49-F238E27FC236}">
              <a16:creationId xmlns:a16="http://schemas.microsoft.com/office/drawing/2014/main" id="{550F2993-8489-4DDD-A874-D6ADA1126D0C}"/>
            </a:ext>
          </a:extLst>
        </xdr:cNvPr>
        <xdr:cNvSpPr/>
      </xdr:nvSpPr>
      <xdr:spPr>
        <a:xfrm>
          <a:off x="1590675" y="4400550"/>
          <a:ext cx="876300" cy="409575"/>
        </a:xfrm>
        <a:prstGeom prst="ellipse">
          <a:avLst/>
        </a:prstGeom>
        <a:noFill/>
        <a:ln w="38100">
          <a:solidFill>
            <a:schemeClr val="accent2"/>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5</xdr:col>
      <xdr:colOff>114300</xdr:colOff>
      <xdr:row>29</xdr:row>
      <xdr:rowOff>0</xdr:rowOff>
    </xdr:from>
    <xdr:to>
      <xdr:col>5</xdr:col>
      <xdr:colOff>2381250</xdr:colOff>
      <xdr:row>33</xdr:row>
      <xdr:rowOff>0</xdr:rowOff>
    </xdr:to>
    <xdr:sp macro="" textlink="">
      <xdr:nvSpPr>
        <xdr:cNvPr id="12" name="Textfeld 11">
          <a:extLst>
            <a:ext uri="{FF2B5EF4-FFF2-40B4-BE49-F238E27FC236}">
              <a16:creationId xmlns:a16="http://schemas.microsoft.com/office/drawing/2014/main" id="{97760886-A1CC-4549-8809-672AF9F8F833}"/>
            </a:ext>
          </a:extLst>
        </xdr:cNvPr>
        <xdr:cNvSpPr txBox="1"/>
      </xdr:nvSpPr>
      <xdr:spPr>
        <a:xfrm>
          <a:off x="9505950" y="5524500"/>
          <a:ext cx="2266950" cy="7620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Hochrechnung Energie bei fehlender Angabe</a:t>
          </a:r>
        </a:p>
      </xdr:txBody>
    </xdr:sp>
    <xdr:clientData/>
  </xdr:twoCellAnchor>
  <xdr:twoCellAnchor editAs="oneCell">
    <xdr:from>
      <xdr:col>6</xdr:col>
      <xdr:colOff>152400</xdr:colOff>
      <xdr:row>29</xdr:row>
      <xdr:rowOff>0</xdr:rowOff>
    </xdr:from>
    <xdr:to>
      <xdr:col>6</xdr:col>
      <xdr:colOff>2343150</xdr:colOff>
      <xdr:row>33</xdr:row>
      <xdr:rowOff>0</xdr:rowOff>
    </xdr:to>
    <xdr:sp macro="" textlink="">
      <xdr:nvSpPr>
        <xdr:cNvPr id="13" name="Textfeld 12">
          <a:extLst>
            <a:ext uri="{FF2B5EF4-FFF2-40B4-BE49-F238E27FC236}">
              <a16:creationId xmlns:a16="http://schemas.microsoft.com/office/drawing/2014/main" id="{E96359BC-18EE-4F15-9630-86B5872722A8}"/>
            </a:ext>
          </a:extLst>
        </xdr:cNvPr>
        <xdr:cNvSpPr txBox="1"/>
      </xdr:nvSpPr>
      <xdr:spPr>
        <a:xfrm>
          <a:off x="12020550" y="5524500"/>
          <a:ext cx="2190750" cy="762000"/>
        </a:xfrm>
        <a:prstGeom prst="rect">
          <a:avLst/>
        </a:prstGeom>
        <a:solidFill>
          <a:srgbClr val="5B9BD5">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mn-lt"/>
              <a:ea typeface="+mn-ea"/>
              <a:cs typeface="+mn-cs"/>
            </a:rPr>
            <a:t>Hochrechnung auf alle Haushalte (nach ausgeteilten Fragebögen). Nach Straßen getrennt</a:t>
          </a:r>
        </a:p>
      </xdr:txBody>
    </xdr:sp>
    <xdr:clientData/>
  </xdr:twoCellAnchor>
  <xdr:twoCellAnchor editAs="oneCell">
    <xdr:from>
      <xdr:col>5</xdr:col>
      <xdr:colOff>800100</xdr:colOff>
      <xdr:row>32</xdr:row>
      <xdr:rowOff>85725</xdr:rowOff>
    </xdr:from>
    <xdr:to>
      <xdr:col>5</xdr:col>
      <xdr:colOff>1676400</xdr:colOff>
      <xdr:row>34</xdr:row>
      <xdr:rowOff>114300</xdr:rowOff>
    </xdr:to>
    <xdr:sp macro="" textlink="">
      <xdr:nvSpPr>
        <xdr:cNvPr id="14" name="Ellipse 13">
          <a:extLst>
            <a:ext uri="{FF2B5EF4-FFF2-40B4-BE49-F238E27FC236}">
              <a16:creationId xmlns:a16="http://schemas.microsoft.com/office/drawing/2014/main" id="{C3134183-1F4A-4B5C-A6E4-0613CAAB5F18}"/>
            </a:ext>
          </a:extLst>
        </xdr:cNvPr>
        <xdr:cNvSpPr/>
      </xdr:nvSpPr>
      <xdr:spPr>
        <a:xfrm>
          <a:off x="10382250" y="6181725"/>
          <a:ext cx="876300" cy="409575"/>
        </a:xfrm>
        <a:prstGeom prst="ellipse">
          <a:avLst/>
        </a:prstGeom>
        <a:noFill/>
        <a:ln w="38100">
          <a:solidFill>
            <a:schemeClr val="accent2"/>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6</xdr:col>
      <xdr:colOff>790575</xdr:colOff>
      <xdr:row>32</xdr:row>
      <xdr:rowOff>85725</xdr:rowOff>
    </xdr:from>
    <xdr:to>
      <xdr:col>6</xdr:col>
      <xdr:colOff>1666875</xdr:colOff>
      <xdr:row>34</xdr:row>
      <xdr:rowOff>114300</xdr:rowOff>
    </xdr:to>
    <xdr:sp macro="" textlink="">
      <xdr:nvSpPr>
        <xdr:cNvPr id="15" name="Ellipse 14">
          <a:extLst>
            <a:ext uri="{FF2B5EF4-FFF2-40B4-BE49-F238E27FC236}">
              <a16:creationId xmlns:a16="http://schemas.microsoft.com/office/drawing/2014/main" id="{56F6F22F-218C-40B1-8B2A-A3AA076B6726}"/>
            </a:ext>
          </a:extLst>
        </xdr:cNvPr>
        <xdr:cNvSpPr/>
      </xdr:nvSpPr>
      <xdr:spPr>
        <a:xfrm>
          <a:off x="12849225" y="6181725"/>
          <a:ext cx="876300" cy="409575"/>
        </a:xfrm>
        <a:prstGeom prst="ellipse">
          <a:avLst/>
        </a:prstGeom>
        <a:noFill/>
        <a:ln w="38100">
          <a:solidFill>
            <a:schemeClr val="accent2"/>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lph Timmermann" refreshedDate="46118.704601504629" backgroundQuery="1" createdVersion="8" refreshedVersion="8" minRefreshableVersion="3" recordCount="0" supportSubquery="1" supportAdvancedDrill="1" xr:uid="{5C234305-C7C6-4870-9FE5-71122C4CDC8E}">
  <cacheSource type="external" connectionId="2"/>
  <cacheFields count="10">
    <cacheField name="[Tabelle_Auswertung  Straße   Hilfsspalte keine Energieangabe].[Straße].[Straße]" caption="Straße" numFmtId="0" level="1">
      <sharedItems containsBlank="1" count="78">
        <m/>
        <s v="?"/>
        <s v="Achter de Schmee"/>
        <s v="Ahornweg"/>
        <s v="Am Berg"/>
        <s v="Am Brautplatz"/>
        <s v="Am Damm"/>
        <s v="Am Dorfplatz"/>
        <s v="Am Dorfteich"/>
        <s v="Am Krug"/>
        <s v="Am Linneberg"/>
        <s v="Am Marktplatz"/>
        <s v="Am Mühlenteich"/>
        <s v="Am Oeverseering"/>
        <s v="An der Beek"/>
        <s v="An der Treene"/>
        <s v="Augaarder Weg"/>
        <s v="Bäckerberg"/>
        <s v="Bahnhofstraße"/>
        <s v="Barderuper Dörpstraat"/>
        <s v="Barderuper Straße"/>
        <s v="Barderup-Nord"/>
        <s v="Barderup-Ost"/>
        <s v="Barderup-Petersholm"/>
        <s v="Bilschauweg"/>
        <s v="Birkenweg"/>
        <s v="Bundesstraße"/>
        <s v="Dorfstraße Munkwolstrup"/>
        <s v="Eselweg"/>
        <s v="Frörupholz"/>
        <s v="Frörupsand"/>
        <s v="Frörup-Westerfeld"/>
        <s v="Großsolter Weg"/>
        <s v="Hackelsmay"/>
        <s v="Harseeweg"/>
        <s v="Hauptstraße"/>
        <s v="Heidefelder Weg"/>
        <s v="Heidweg"/>
        <s v="Im Wiesengrund"/>
        <s v="Juhlschauer Straße"/>
        <s v="Kallehoe"/>
        <s v="Kirchentoft"/>
        <s v="Kirchenweg"/>
        <s v="Kreisstraße"/>
        <s v="Krokamp"/>
        <s v="Langacker"/>
        <s v="Lundweg"/>
        <s v="Mühlenweg"/>
        <s v="Munkwolstruper Weg"/>
        <s v="Norderlück"/>
        <s v="Ostertoft"/>
        <s v="Pumpstraße"/>
        <s v="Quellenweg"/>
        <s v="Rodelbarg"/>
        <s v="Sankelmarker Weg"/>
        <s v="Sniederbarg"/>
        <s v="Sörupmühle"/>
        <s v="Stapelholmer Weg"/>
        <s v="Süderfeld"/>
        <s v="Süderweg"/>
        <s v="Tannenweg"/>
        <s v="Tarper Straße"/>
        <s v="Tondernweg Süd"/>
        <s v="Treeneblick"/>
        <s v="Treenetal"/>
        <s v="Ulmenweg"/>
        <s v="Vielister Bogen"/>
        <s v="Waldstraße"/>
        <s v="Wanderuper Weg"/>
        <s v="Wehlberg"/>
        <s v="Westeracker"/>
        <s v="Westerhöhe"/>
        <s v="Westermoorweg"/>
        <s v="Westerreihe"/>
        <s v="Westertoft"/>
        <s v="Zur alten Schranke"/>
        <s v="Zur Heide"/>
        <s v="Zur Höhe"/>
      </sharedItems>
    </cacheField>
    <cacheField name="[Measures].[Summe von Heizöl]" caption="Summe von Heizöl" numFmtId="0" hierarchy="57" level="32767"/>
    <cacheField name="[Measures].[Summe von Erdgas 2]" caption="Summe von Erdgas 2" numFmtId="0" hierarchy="49" level="32767"/>
    <cacheField name="[Measures].[Summe von Flüssiggas]" caption="Summe von Flüssiggas" numFmtId="0" hierarchy="58" level="32767"/>
    <cacheField name="[Measures].[Summe von Strom 2]" caption="Summe von Strom 2" numFmtId="0" hierarchy="40" level="32767"/>
    <cacheField name="[Measures].[Summe von Wärmepumpe 2]" caption="Summe von Wärmepumpe 2" numFmtId="0" hierarchy="45" level="32767"/>
    <cacheField name="[Measures].[Summe von Holz]" caption="Summe von Holz" numFmtId="0" hierarchy="59" level="32767"/>
    <cacheField name="[Measures].[Summe von Pellets]" caption="Summe von Pellets" numFmtId="0" hierarchy="60" level="32767"/>
    <cacheField name="[Measures].[Summe von Hackschnitzel]" caption="Summe von Hackschnitzel" numFmtId="0" hierarchy="61" level="32767"/>
    <cacheField name="[Measures].[Summe von Andere]" caption="Summe von Andere" numFmtId="0" hierarchy="62" level="32767"/>
  </cacheFields>
  <cacheHierarchies count="76">
    <cacheHierarchy uniqueName="[Tabelle_Auswertung  Straße   Hilfsspalte keine Energieangabe].[Straße]" caption="Straße" attribute="1" defaultMemberUniqueName="[Tabelle_Auswertung  Straße   Hilfsspalte keine Energieangabe].[Straße].[All]" allUniqueName="[Tabelle_Auswertung  Straße   Hilfsspalte keine Energieangabe].[Straße].[All]" dimensionUniqueName="[Tabelle_Auswertung  Straße   Hilfsspalte keine Energieangabe]" displayFolder="" count="2" memberValueDatatype="130" unbalanced="0">
      <fieldsUsage count="2">
        <fieldUsage x="-1"/>
        <fieldUsage x="0"/>
      </fieldsUsage>
    </cacheHierarchy>
    <cacheHierarchy uniqueName="[Tabelle_Auswertung  Straße   Hilfsspalte keine Energieangabe].[Ortsteil]" caption="Ortsteil" attribute="1" defaultMemberUniqueName="[Tabelle_Auswertung  Straße   Hilfsspalte keine Energieangabe].[Ortsteil].[All]" allUniqueName="[Tabelle_Auswertung  Straße   Hilfsspalte keine Energieangabe].[Ortsteil].[All]" dimensionUniqueName="[Tabelle_Auswertung  Straße   Hilfsspalte keine Energieangabe]" displayFolder="" count="2" memberValueDatatype="130" unbalanced="0"/>
    <cacheHierarchy uniqueName="[Tabelle_Auswertung  Straße   Hilfsspalte keine Energieangabe].[Anschlussinteresse:]" caption="Anschlussinteresse:" attribute="1" defaultMemberUniqueName="[Tabelle_Auswertung  Straße   Hilfsspalte keine Energieangabe].[Anschlussinteresse:].[All]" allUniqueName="[Tabelle_Auswertung  Straße   Hilfsspalte keine Energieangabe].[Anschlussinteresse:].[All]" dimensionUniqueName="[Tabelle_Auswertung  Straße   Hilfsspalte keine Energieangabe]" displayFolder="" count="0" memberValueDatatype="130" unbalanced="0"/>
    <cacheHierarchy uniqueName="[Tabelle_Auswertung  Straße   Hilfsspalte keine Energieangabe].[ja]" caption="ja" attribute="1" defaultMemberUniqueName="[Tabelle_Auswertung  Straße   Hilfsspalte keine Energieangabe].[ja].[All]" allUniqueName="[Tabelle_Auswertung  Straße   Hilfsspalte keine Energieangabe].[ja].[All]" dimensionUniqueName="[Tabelle_Auswertung  Straße   Hilfsspalte keine Energieangabe]" displayFolder="" count="0" memberValueDatatype="20" unbalanced="0"/>
    <cacheHierarchy uniqueName="[Tabelle_Auswertung  Straße   Hilfsspalte keine Energieangabe].[ja &amp; unklar]" caption="ja &amp; unklar" attribute="1" defaultMemberUniqueName="[Tabelle_Auswertung  Straße   Hilfsspalte keine Energieangabe].[ja &amp; unklar].[All]" allUniqueName="[Tabelle_Auswertung  Straße   Hilfsspalte keine Energieangabe].[ja &amp; unklar].[All]" dimensionUniqueName="[Tabelle_Auswertung  Straße   Hilfsspalte keine Energieangabe]" displayFolder="" count="0" memberValueDatatype="20" unbalanced="0"/>
    <cacheHierarchy uniqueName="[Tabelle_Auswertung  Straße   Hilfsspalte keine Energieangabe].[unklar]" caption="unklar" attribute="1" defaultMemberUniqueName="[Tabelle_Auswertung  Straße   Hilfsspalte keine Energieangabe].[unklar].[All]" allUniqueName="[Tabelle_Auswertung  Straße   Hilfsspalte keine Energieangabe].[unklar].[All]" dimensionUniqueName="[Tabelle_Auswertung  Straße   Hilfsspalte keine Energieangabe]" displayFolder="" count="0" memberValueDatatype="20" unbalanced="0"/>
    <cacheHierarchy uniqueName="[Tabelle_Auswertung  Straße   Hilfsspalte keine Energieangabe].[nein &amp; unklar]" caption="nein &amp; unklar" attribute="1" defaultMemberUniqueName="[Tabelle_Auswertung  Straße   Hilfsspalte keine Energieangabe].[nein &amp; unklar].[All]" allUniqueName="[Tabelle_Auswertung  Straße   Hilfsspalte keine Energieangabe].[nein &amp; unklar].[All]" dimensionUniqueName="[Tabelle_Auswertung  Straße   Hilfsspalte keine Energieangabe]" displayFolder="" count="0" memberValueDatatype="20" unbalanced="0"/>
    <cacheHierarchy uniqueName="[Tabelle_Auswertung  Straße   Hilfsspalte keine Energieangabe].[nein]" caption="nein" attribute="1" defaultMemberUniqueName="[Tabelle_Auswertung  Straße   Hilfsspalte keine Energieangabe].[nein].[All]" allUniqueName="[Tabelle_Auswertung  Straße   Hilfsspalte keine Energieangabe].[nein].[All]" dimensionUniqueName="[Tabelle_Auswertung  Straße   Hilfsspalte keine Energieangabe]" displayFolder="" count="0" memberValueDatatype="20" unbalanced="0"/>
    <cacheHierarchy uniqueName="[Tabelle_Auswertung  Straße   Hilfsspalte keine Energieangabe].[Bisheriger Energieträger:]" caption="Bisheriger Energieträger:" attribute="1" defaultMemberUniqueName="[Tabelle_Auswertung  Straße   Hilfsspalte keine Energieangabe].[Bisheriger Energieträger:].[All]" allUniqueName="[Tabelle_Auswertung  Straße   Hilfsspalte keine Energieangabe].[Bisheriger Energieträger:].[All]" dimensionUniqueName="[Tabelle_Auswertung  Straße   Hilfsspalte keine Energieangabe]" displayFolder="" count="0" memberValueDatatype="130" unbalanced="0"/>
    <cacheHierarchy uniqueName="[Tabelle_Auswertung  Straße   Hilfsspalte keine Energieangabe].[Heizöl]" caption="Heizöl" attribute="1" defaultMemberUniqueName="[Tabelle_Auswertung  Straße   Hilfsspalte keine Energieangabe].[Heizöl].[All]" allUniqueName="[Tabelle_Auswertung  Straße   Hilfsspalte keine Energieangabe].[Heizöl].[All]" dimensionUniqueName="[Tabelle_Auswertung  Straße   Hilfsspalte keine Energieangabe]" displayFolder="" count="0" memberValueDatatype="20" unbalanced="0"/>
    <cacheHierarchy uniqueName="[Tabelle_Auswertung  Straße   Hilfsspalte keine Energieangabe].[Erdgas]" caption="Erdgas" attribute="1" defaultMemberUniqueName="[Tabelle_Auswertung  Straße   Hilfsspalte keine Energieangabe].[Erdgas].[All]" allUniqueName="[Tabelle_Auswertung  Straße   Hilfsspalte keine Energieangabe].[Erdgas].[All]" dimensionUniqueName="[Tabelle_Auswertung  Straße   Hilfsspalte keine Energieangabe]" displayFolder="" count="0" memberValueDatatype="20" unbalanced="0"/>
    <cacheHierarchy uniqueName="[Tabelle_Auswertung  Straße   Hilfsspalte keine Energieangabe].[Flüssiggas]" caption="Flüssiggas" attribute="1" defaultMemberUniqueName="[Tabelle_Auswertung  Straße   Hilfsspalte keine Energieangabe].[Flüssiggas].[All]" allUniqueName="[Tabelle_Auswertung  Straße   Hilfsspalte keine Energieangabe].[Flüssiggas].[All]" dimensionUniqueName="[Tabelle_Auswertung  Straße   Hilfsspalte keine Energieangabe]" displayFolder="" count="0" memberValueDatatype="20" unbalanced="0"/>
    <cacheHierarchy uniqueName="[Tabelle_Auswertung  Straße   Hilfsspalte keine Energieangabe].[Strom]" caption="Strom" attribute="1" defaultMemberUniqueName="[Tabelle_Auswertung  Straße   Hilfsspalte keine Energieangabe].[Strom].[All]" allUniqueName="[Tabelle_Auswertung  Straße   Hilfsspalte keine Energieangabe].[Strom].[All]" dimensionUniqueName="[Tabelle_Auswertung  Straße   Hilfsspalte keine Energieangabe]" displayFolder="" count="0" memberValueDatatype="20" unbalanced="0"/>
    <cacheHierarchy uniqueName="[Tabelle_Auswertung  Straße   Hilfsspalte keine Energieangabe].[Wärmepumpe]" caption="Wärmepumpe" attribute="1" defaultMemberUniqueName="[Tabelle_Auswertung  Straße   Hilfsspalte keine Energieangabe].[Wärmepumpe].[All]" allUniqueName="[Tabelle_Auswertung  Straße   Hilfsspalte keine Energieangabe].[Wärmepumpe].[All]" dimensionUniqueName="[Tabelle_Auswertung  Straße   Hilfsspalte keine Energieangabe]" displayFolder="" count="0" memberValueDatatype="20" unbalanced="0"/>
    <cacheHierarchy uniqueName="[Tabelle_Auswertung  Straße   Hilfsspalte keine Energieangabe].[Holz]" caption="Holz" attribute="1" defaultMemberUniqueName="[Tabelle_Auswertung  Straße   Hilfsspalte keine Energieangabe].[Holz].[All]" allUniqueName="[Tabelle_Auswertung  Straße   Hilfsspalte keine Energieangabe].[Holz].[All]" dimensionUniqueName="[Tabelle_Auswertung  Straße   Hilfsspalte keine Energieangabe]" displayFolder="" count="0" memberValueDatatype="20" unbalanced="0"/>
    <cacheHierarchy uniqueName="[Tabelle_Auswertung  Straße   Hilfsspalte keine Energieangabe].[Pellets]" caption="Pellets" attribute="1" defaultMemberUniqueName="[Tabelle_Auswertung  Straße   Hilfsspalte keine Energieangabe].[Pellets].[All]" allUniqueName="[Tabelle_Auswertung  Straße   Hilfsspalte keine Energieangabe].[Pellets].[All]" dimensionUniqueName="[Tabelle_Auswertung  Straße   Hilfsspalte keine Energieangabe]" displayFolder="" count="0" memberValueDatatype="20" unbalanced="0"/>
    <cacheHierarchy uniqueName="[Tabelle_Auswertung  Straße   Hilfsspalte keine Energieangabe].[Hackschnitzel]" caption="Hackschnitzel" attribute="1" defaultMemberUniqueName="[Tabelle_Auswertung  Straße   Hilfsspalte keine Energieangabe].[Hackschnitzel].[All]" allUniqueName="[Tabelle_Auswertung  Straße   Hilfsspalte keine Energieangabe].[Hackschnitzel].[All]" dimensionUniqueName="[Tabelle_Auswertung  Straße   Hilfsspalte keine Energieangabe]" displayFolder="" count="0" memberValueDatatype="20" unbalanced="0"/>
    <cacheHierarchy uniqueName="[Tabelle_Auswertung  Straße   Hilfsspalte keine Energieangabe].[Andere]" caption="Andere" attribute="1" defaultMemberUniqueName="[Tabelle_Auswertung  Straße   Hilfsspalte keine Energieangabe].[Andere].[All]" allUniqueName="[Tabelle_Auswertung  Straße   Hilfsspalte keine Energieangabe].[Andere].[All]" dimensionUniqueName="[Tabelle_Auswertung  Straße   Hilfsspalte keine Energieangabe]" displayFolder="" count="0" memberValueDatatype="20" unbalanced="0"/>
    <cacheHierarchy uniqueName="[Tabelle_Auswertung  Straße   Hilfsspalte keine Energieangabe].[Heizöl (l/a)]" caption="Heizöl (l/a)" attribute="1" defaultMemberUniqueName="[Tabelle_Auswertung  Straße   Hilfsspalte keine Energieangabe].[Heizöl (l/a)].[All]" allUniqueName="[Tabelle_Auswertung  Straße   Hilfsspalte keine Energieangabe].[Heizöl (l/a)].[All]" dimensionUniqueName="[Tabelle_Auswertung  Straße   Hilfsspalte keine Energieangabe]" displayFolder="" count="0" memberValueDatatype="20" unbalanced="0"/>
    <cacheHierarchy uniqueName="[Tabelle_Auswertung  Straße   Hilfsspalte keine Energieangabe].[Erdgas (m3/a)]" caption="Erdgas (m3/a)" attribute="1" defaultMemberUniqueName="[Tabelle_Auswertung  Straße   Hilfsspalte keine Energieangabe].[Erdgas (m3/a)].[All]" allUniqueName="[Tabelle_Auswertung  Straße   Hilfsspalte keine Energieangabe].[Erdgas (m3/a)].[All]" dimensionUniqueName="[Tabelle_Auswertung  Straße   Hilfsspalte keine Energieangabe]" displayFolder="" count="0" memberValueDatatype="5" unbalanced="0"/>
    <cacheHierarchy uniqueName="[Tabelle_Auswertung  Straße   Hilfsspalte keine Energieangabe].[Flüssiggas (l/a):]" caption="Flüssiggas (l/a):" attribute="1" defaultMemberUniqueName="[Tabelle_Auswertung  Straße   Hilfsspalte keine Energieangabe].[Flüssiggas (l/a):].[All]" allUniqueName="[Tabelle_Auswertung  Straße   Hilfsspalte keine Energieangabe].[Flüssiggas (l/a):].[All]" dimensionUniqueName="[Tabelle_Auswertung  Straße   Hilfsspalte keine Energieangabe]" displayFolder="" count="0" memberValueDatatype="5" unbalanced="0"/>
    <cacheHierarchy uniqueName="[Tabelle_Auswertung  Straße   Hilfsspalte keine Energieangabe].[Strom (kWh/a):]" caption="Strom (kWh/a):" attribute="1" defaultMemberUniqueName="[Tabelle_Auswertung  Straße   Hilfsspalte keine Energieangabe].[Strom (kWh/a):].[All]" allUniqueName="[Tabelle_Auswertung  Straße   Hilfsspalte keine Energieangabe].[Strom (kWh/a):].[All]" dimensionUniqueName="[Tabelle_Auswertung  Straße   Hilfsspalte keine Energieangabe]" displayFolder="" count="0" memberValueDatatype="20" unbalanced="0"/>
    <cacheHierarchy uniqueName="[Tabelle_Auswertung  Straße   Hilfsspalte keine Energieangabe].[Wärmepumpe (kWh/a):]" caption="Wärmepumpe (kWh/a):" attribute="1" defaultMemberUniqueName="[Tabelle_Auswertung  Straße   Hilfsspalte keine Energieangabe].[Wärmepumpe (kWh/a):].[All]" allUniqueName="[Tabelle_Auswertung  Straße   Hilfsspalte keine Energieangabe].[Wärmepumpe (kWh/a):].[All]" dimensionUniqueName="[Tabelle_Auswertung  Straße   Hilfsspalte keine Energieangabe]" displayFolder="" count="0" memberValueDatatype="20" unbalanced="0"/>
    <cacheHierarchy uniqueName="[Tabelle_Auswertung  Straße   Hilfsspalte keine Energieangabe].[Holz-Kamin (Raummeter/a):]" caption="Holz-Kamin (Raummeter/a):" attribute="1" defaultMemberUniqueName="[Tabelle_Auswertung  Straße   Hilfsspalte keine Energieangabe].[Holz-Kamin (Raummeter/a):].[All]" allUniqueName="[Tabelle_Auswertung  Straße   Hilfsspalte keine Energieangabe].[Holz-Kamin (Raummeter/a):].[All]" dimensionUniqueName="[Tabelle_Auswertung  Straße   Hilfsspalte keine Energieangabe]" displayFolder="" count="0" memberValueDatatype="5" unbalanced="0"/>
    <cacheHierarchy uniqueName="[Tabelle_Auswertung  Straße   Hilfsspalte keine Energieangabe].[Holz-Pellets (kg/a):]" caption="Holz-Pellets (kg/a):" attribute="1" defaultMemberUniqueName="[Tabelle_Auswertung  Straße   Hilfsspalte keine Energieangabe].[Holz-Pellets (kg/a):].[All]" allUniqueName="[Tabelle_Auswertung  Straße   Hilfsspalte keine Energieangabe].[Holz-Pellets (kg/a):].[All]" dimensionUniqueName="[Tabelle_Auswertung  Straße   Hilfsspalte keine Energieangabe]" displayFolder="" count="0" memberValueDatatype="20" unbalanced="0"/>
    <cacheHierarchy uniqueName="[Tabelle_Auswertung  Straße   Hilfsspalte keine Energieangabe].[Holzhackschnitzel (Schüttraummeter/a):]" caption="Holzhackschnitzel (Schüttraummeter/a):" attribute="1" defaultMemberUniqueName="[Tabelle_Auswertung  Straße   Hilfsspalte keine Energieangabe].[Holzhackschnitzel (Schüttraummeter/a):].[All]" allUniqueName="[Tabelle_Auswertung  Straße   Hilfsspalte keine Energieangabe].[Holzhackschnitzel (Schüttraummeter/a):].[All]" dimensionUniqueName="[Tabelle_Auswertung  Straße   Hilfsspalte keine Energieangabe]" displayFolder="" count="0" memberValueDatatype="20" unbalanced="0"/>
    <cacheHierarchy uniqueName="[Tabelle_Auswertung  Straße   Hilfsspalte keine Energieangabe].[Hilfsspalte keine Energieangabe]" caption="Hilfsspalte keine Energieangabe" attribute="1" defaultMemberUniqueName="[Tabelle_Auswertung  Straße   Hilfsspalte keine Energieangabe].[Hilfsspalte keine Energieangabe].[All]" allUniqueName="[Tabelle_Auswertung  Straße   Hilfsspalte keine Energieangabe].[Hilfsspalte keine Energieangabe].[All]" dimensionUniqueName="[Tabelle_Auswertung  Straße   Hilfsspalte keine Energieangabe]" displayFolder="" count="0" memberValueDatatype="20" unbalanced="0"/>
    <cacheHierarchy uniqueName="[Tabelle_Straßenliste].[Straße]" caption="Straße" attribute="1" defaultMemberUniqueName="[Tabelle_Straßenliste].[Straße].[All]" allUniqueName="[Tabelle_Straßenliste].[Straße].[All]" dimensionUniqueName="[Tabelle_Straßenliste]" displayFolder="" count="0" memberValueDatatype="130" unbalanced="0"/>
    <cacheHierarchy uniqueName="[Tabelle_Straßenliste].[Verteilte Fragebögen]" caption="Verteilte Fragebögen" attribute="1" defaultMemberUniqueName="[Tabelle_Straßenliste].[Verteilte Fragebögen].[All]" allUniqueName="[Tabelle_Straßenliste].[Verteilte Fragebögen].[All]" dimensionUniqueName="[Tabelle_Straßenliste]" displayFolder="" count="0" memberValueDatatype="20" unbalanced="0"/>
    <cacheHierarchy uniqueName="[Tabelle_Straßenliste].[Abgegebene Fragebögen]" caption="Abgegebene Fragebögen" attribute="1" defaultMemberUniqueName="[Tabelle_Straßenliste].[Abgegebene Fragebögen].[All]" allUniqueName="[Tabelle_Straßenliste].[Abgegebene Fragebögen].[All]" dimensionUniqueName="[Tabelle_Straßenliste]" displayFolder="" count="0" memberValueDatatype="20" unbalanced="0"/>
    <cacheHierarchy uniqueName="[Tabelle_Straßenliste].[Quote]" caption="Quote" attribute="1" defaultMemberUniqueName="[Tabelle_Straßenliste].[Quote].[All]" allUniqueName="[Tabelle_Straßenliste].[Quote].[All]" dimensionUniqueName="[Tabelle_Straßenliste]" displayFolder="" count="0" memberValueDatatype="5" unbalanced="0"/>
    <cacheHierarchy uniqueName="[Tabelle_Straßenliste].[Ortsteil]" caption="Ortsteil" attribute="1" defaultMemberUniqueName="[Tabelle_Straßenliste].[Ortsteil].[All]" allUniqueName="[Tabelle_Straßenliste].[Ortsteil].[All]" dimensionUniqueName="[Tabelle_Straßenliste]" displayFolder="" count="0" memberValueDatatype="130" unbalanced="0"/>
    <cacheHierarchy uniqueName="[Tabelle_Straßenliste].[Straßenlänge angepasst (m)]" caption="Straßenlänge angepasst (m)" attribute="1" defaultMemberUniqueName="[Tabelle_Straßenliste].[Straßenlänge angepasst (m)].[All]" allUniqueName="[Tabelle_Straßenliste].[Straßenlänge angepasst (m)].[All]" dimensionUniqueName="[Tabelle_Straßenliste]" displayFolder="" count="0" memberValueDatatype="20" unbalanced="0"/>
    <cacheHierarchy uniqueName="[Umrechnung_Energie].[Heizöl (l/a)]" caption="Heizöl (l/a)" attribute="1" defaultMemberUniqueName="[Umrechnung_Energie].[Heizöl (l/a)].[All]" allUniqueName="[Umrechnung_Energie].[Heizöl (l/a)].[All]" dimensionUniqueName="[Umrechnung_Energie]" displayFolder="" count="0" memberValueDatatype="20" unbalanced="0"/>
    <cacheHierarchy uniqueName="[Umrechnung_Energie].[Erdgas (m³/a)]" caption="Erdgas (m³/a)" attribute="1" defaultMemberUniqueName="[Umrechnung_Energie].[Erdgas (m³/a)].[All]" allUniqueName="[Umrechnung_Energie].[Erdgas (m³/a)].[All]" dimensionUniqueName="[Umrechnung_Energie]" displayFolder="" count="0" memberValueDatatype="20" unbalanced="0"/>
    <cacheHierarchy uniqueName="[Umrechnung_Energie].[Flüssiggas (l/a)]" caption="Flüssiggas (l/a)" attribute="1" defaultMemberUniqueName="[Umrechnung_Energie].[Flüssiggas (l/a)].[All]" allUniqueName="[Umrechnung_Energie].[Flüssiggas (l/a)].[All]" dimensionUniqueName="[Umrechnung_Energie]" displayFolder="" count="0" memberValueDatatype="5" unbalanced="0"/>
    <cacheHierarchy uniqueName="[Umrechnung_Energie].[Wärmepumpe (kWh/a)]" caption="Wärmepumpe (kWh/a)" attribute="1" defaultMemberUniqueName="[Umrechnung_Energie].[Wärmepumpe (kWh/a)].[All]" allUniqueName="[Umrechnung_Energie].[Wärmepumpe (kWh/a)].[All]" dimensionUniqueName="[Umrechnung_Energie]" displayFolder="" count="0" memberValueDatatype="20" unbalanced="0"/>
    <cacheHierarchy uniqueName="[Umrechnung_Energie].[Holz (rm/a)]" caption="Holz (rm/a)" attribute="1" defaultMemberUniqueName="[Umrechnung_Energie].[Holz (rm/a)].[All]" allUniqueName="[Umrechnung_Energie].[Holz (rm/a)].[All]" dimensionUniqueName="[Umrechnung_Energie]" displayFolder="" count="0" memberValueDatatype="20" unbalanced="0"/>
    <cacheHierarchy uniqueName="[Umrechnung_Energie].[Pellets (kg/a)]" caption="Pellets (kg/a)" attribute="1" defaultMemberUniqueName="[Umrechnung_Energie].[Pellets (kg/a)].[All]" allUniqueName="[Umrechnung_Energie].[Pellets (kg/a)].[All]" dimensionUniqueName="[Umrechnung_Energie]" displayFolder="" count="0" memberValueDatatype="5" unbalanced="0"/>
    <cacheHierarchy uniqueName="[Umrechnung_Energie].[Holzhackschnitzel (srm/a)]" caption="Holzhackschnitzel (srm/a)" attribute="1" defaultMemberUniqueName="[Umrechnung_Energie].[Holzhackschnitzel (srm/a)].[All]" allUniqueName="[Umrechnung_Energie].[Holzhackschnitzel (srm/a)].[All]" dimensionUniqueName="[Umrechnung_Energie]" displayFolder="" count="0" memberValueDatatype="20" unbalanced="0"/>
    <cacheHierarchy uniqueName="[Measures].[Summe von Strom 2]" caption="Summe von Strom 2" measure="1" displayFolder="" measureGroup="Tabelle_Auswertung  Straße   Hilfsspalte keine Energieangabe" count="0" oneField="1">
      <fieldsUsage count="1">
        <fieldUsage x="4"/>
      </fieldsUsage>
      <extLst>
        <ext xmlns:x15="http://schemas.microsoft.com/office/spreadsheetml/2010/11/main" uri="{B97F6D7D-B522-45F9-BDA1-12C45D357490}">
          <x15:cacheHierarchy aggregatedColumn="12"/>
        </ext>
      </extLst>
    </cacheHierarchy>
    <cacheHierarchy uniqueName="[Measures].[Summe von Hilfsspalte keine Energieangabe]" caption="Summe von Hilfsspalte keine Energieangabe" measure="1" displayFolder="" measureGroup="Tabelle_Auswertung  Straße   Hilfsspalte keine Energieangabe" count="0">
      <extLst>
        <ext xmlns:x15="http://schemas.microsoft.com/office/spreadsheetml/2010/11/main" uri="{B97F6D7D-B522-45F9-BDA1-12C45D357490}">
          <x15:cacheHierarchy aggregatedColumn="26"/>
        </ext>
      </extLst>
    </cacheHierarchy>
    <cacheHierarchy uniqueName="[Measures].[Summe von Strom (kWh/a):]" caption="Summe von Strom (kWh/a):" measure="1" displayFolder="" measureGroup="Tabelle_Auswertung  Straße   Hilfsspalte keine Energieangabe" count="0">
      <extLst>
        <ext xmlns:x15="http://schemas.microsoft.com/office/spreadsheetml/2010/11/main" uri="{B97F6D7D-B522-45F9-BDA1-12C45D357490}">
          <x15:cacheHierarchy aggregatedColumn="21"/>
        </ext>
      </extLst>
    </cacheHierarchy>
    <cacheHierarchy uniqueName="[Measures].[Summe von Holz-Pellets (kg/a): 2]" caption="Summe von Holz-Pellets (kg/a): 2" measure="1" displayFolder="" measureGroup="Tabelle_Auswertung  Straße   Hilfsspalte keine Energieangabe" count="0">
      <extLst>
        <ext xmlns:x15="http://schemas.microsoft.com/office/spreadsheetml/2010/11/main" uri="{B97F6D7D-B522-45F9-BDA1-12C45D357490}">
          <x15:cacheHierarchy aggregatedColumn="24"/>
        </ext>
      </extLst>
    </cacheHierarchy>
    <cacheHierarchy uniqueName="[Measures].[Summe von Wärmepumpe (kWh/a):]" caption="Summe von Wärmepumpe (kWh/a):" measure="1" displayFolder="" measureGroup="Tabelle_Auswertung  Straße   Hilfsspalte keine Energieangabe" count="0">
      <extLst>
        <ext xmlns:x15="http://schemas.microsoft.com/office/spreadsheetml/2010/11/main" uri="{B97F6D7D-B522-45F9-BDA1-12C45D357490}">
          <x15:cacheHierarchy aggregatedColumn="22"/>
        </ext>
      </extLst>
    </cacheHierarchy>
    <cacheHierarchy uniqueName="[Measures].[Summe von Wärmepumpe 2]" caption="Summe von Wärmepumpe 2" measure="1" displayFolder="" measureGroup="Tabelle_Auswertung  Straße   Hilfsspalte keine Energieangabe" count="0" oneField="1">
      <fieldsUsage count="1">
        <fieldUsage x="5"/>
      </fieldsUsage>
      <extLst>
        <ext xmlns:x15="http://schemas.microsoft.com/office/spreadsheetml/2010/11/main" uri="{B97F6D7D-B522-45F9-BDA1-12C45D357490}">
          <x15:cacheHierarchy aggregatedColumn="13"/>
        </ext>
      </extLst>
    </cacheHierarchy>
    <cacheHierarchy uniqueName="[Measures].[Summe von Holzhackschnitzel (Schüttraummeter/a):]" caption="Summe von Holzhackschnitzel (Schüttraummeter/a):" measure="1" displayFolder="" measureGroup="Tabelle_Auswertung  Straße   Hilfsspalte keine Energieangabe" count="0">
      <extLst>
        <ext xmlns:x15="http://schemas.microsoft.com/office/spreadsheetml/2010/11/main" uri="{B97F6D7D-B522-45F9-BDA1-12C45D357490}">
          <x15:cacheHierarchy aggregatedColumn="25"/>
        </ext>
      </extLst>
    </cacheHierarchy>
    <cacheHierarchy uniqueName="[Measures].[Summe von Holz-Kamin (Raummeter/a):]" caption="Summe von Holz-Kamin (Raummeter/a):" measure="1" displayFolder="" measureGroup="Tabelle_Auswertung  Straße   Hilfsspalte keine Energieangabe" count="0">
      <extLst>
        <ext xmlns:x15="http://schemas.microsoft.com/office/spreadsheetml/2010/11/main" uri="{B97F6D7D-B522-45F9-BDA1-12C45D357490}">
          <x15:cacheHierarchy aggregatedColumn="23"/>
        </ext>
      </extLst>
    </cacheHierarchy>
    <cacheHierarchy uniqueName="[Measures].[Summe von Heizöl (l/a)]" caption="Summe von Heizöl (l/a)" measure="1" displayFolder="" measureGroup="Tabelle_Auswertung  Straße   Hilfsspalte keine Energieangabe" count="0">
      <extLst>
        <ext xmlns:x15="http://schemas.microsoft.com/office/spreadsheetml/2010/11/main" uri="{B97F6D7D-B522-45F9-BDA1-12C45D357490}">
          <x15:cacheHierarchy aggregatedColumn="18"/>
        </ext>
      </extLst>
    </cacheHierarchy>
    <cacheHierarchy uniqueName="[Measures].[Summe von Erdgas 2]" caption="Summe von Erdgas 2" measure="1" displayFolder="" measureGroup="Tabelle_Auswertung  Straße   Hilfsspalte keine Energieangabe" count="0" oneField="1">
      <fieldsUsage count="1">
        <fieldUsage x="2"/>
      </fieldsUsage>
      <extLst>
        <ext xmlns:x15="http://schemas.microsoft.com/office/spreadsheetml/2010/11/main" uri="{B97F6D7D-B522-45F9-BDA1-12C45D357490}">
          <x15:cacheHierarchy aggregatedColumn="10"/>
        </ext>
      </extLst>
    </cacheHierarchy>
    <cacheHierarchy uniqueName="[Measures].[Summe von Erdgas (m3/a)]" caption="Summe von Erdgas (m3/a)" measure="1" displayFolder="" measureGroup="Tabelle_Auswertung  Straße   Hilfsspalte keine Energieangabe" count="0">
      <extLst>
        <ext xmlns:x15="http://schemas.microsoft.com/office/spreadsheetml/2010/11/main" uri="{B97F6D7D-B522-45F9-BDA1-12C45D357490}">
          <x15:cacheHierarchy aggregatedColumn="19"/>
        </ext>
      </extLst>
    </cacheHierarchy>
    <cacheHierarchy uniqueName="[Measures].[Summe von Flüssiggas (l/a):]" caption="Summe von Flüssiggas (l/a):" measure="1" displayFolder="" measureGroup="Tabelle_Auswertung  Straße   Hilfsspalte keine Energieangabe" count="0">
      <extLst>
        <ext xmlns:x15="http://schemas.microsoft.com/office/spreadsheetml/2010/11/main" uri="{B97F6D7D-B522-45F9-BDA1-12C45D357490}">
          <x15:cacheHierarchy aggregatedColumn="20"/>
        </ext>
      </extLst>
    </cacheHierarchy>
    <cacheHierarchy uniqueName="[Measures].[Summe von ja 2]" caption="Summe von ja 2" measure="1" displayFolder="" measureGroup="Tabelle_Auswertung  Straße   Hilfsspalte keine Energieangabe" count="0">
      <extLst>
        <ext xmlns:x15="http://schemas.microsoft.com/office/spreadsheetml/2010/11/main" uri="{B97F6D7D-B522-45F9-BDA1-12C45D357490}">
          <x15:cacheHierarchy aggregatedColumn="3"/>
        </ext>
      </extLst>
    </cacheHierarchy>
    <cacheHierarchy uniqueName="[Measures].[Summe von ja &amp; unklar 2]" caption="Summe von ja &amp; unklar 2" measure="1" displayFolder="" measureGroup="Tabelle_Auswertung  Straße   Hilfsspalte keine Energieangabe" count="0">
      <extLst>
        <ext xmlns:x15="http://schemas.microsoft.com/office/spreadsheetml/2010/11/main" uri="{B97F6D7D-B522-45F9-BDA1-12C45D357490}">
          <x15:cacheHierarchy aggregatedColumn="4"/>
        </ext>
      </extLst>
    </cacheHierarchy>
    <cacheHierarchy uniqueName="[Measures].[Summe von unklar 2]" caption="Summe von unklar 2" measure="1" displayFolder="" measureGroup="Tabelle_Auswertung  Straße   Hilfsspalte keine Energieangabe" count="0">
      <extLst>
        <ext xmlns:x15="http://schemas.microsoft.com/office/spreadsheetml/2010/11/main" uri="{B97F6D7D-B522-45F9-BDA1-12C45D357490}">
          <x15:cacheHierarchy aggregatedColumn="5"/>
        </ext>
      </extLst>
    </cacheHierarchy>
    <cacheHierarchy uniqueName="[Measures].[Summe von nein &amp; unklar 2]" caption="Summe von nein &amp; unklar 2" measure="1" displayFolder="" measureGroup="Tabelle_Auswertung  Straße   Hilfsspalte keine Energieangabe" count="0">
      <extLst>
        <ext xmlns:x15="http://schemas.microsoft.com/office/spreadsheetml/2010/11/main" uri="{B97F6D7D-B522-45F9-BDA1-12C45D357490}">
          <x15:cacheHierarchy aggregatedColumn="6"/>
        </ext>
      </extLst>
    </cacheHierarchy>
    <cacheHierarchy uniqueName="[Measures].[Summe von nein 2]" caption="Summe von nein 2" measure="1" displayFolder="" measureGroup="Tabelle_Auswertung  Straße   Hilfsspalte keine Energieangabe" count="0">
      <extLst>
        <ext xmlns:x15="http://schemas.microsoft.com/office/spreadsheetml/2010/11/main" uri="{B97F6D7D-B522-45F9-BDA1-12C45D357490}">
          <x15:cacheHierarchy aggregatedColumn="7"/>
        </ext>
      </extLst>
    </cacheHierarchy>
    <cacheHierarchy uniqueName="[Measures].[Summe von Heizöl]" caption="Summe von Heizöl" measure="1" displayFolder="" measureGroup="Tabelle_Auswertung  Straße   Hilfsspalte keine Energieangabe" count="0" oneField="1">
      <fieldsUsage count="1">
        <fieldUsage x="1"/>
      </fieldsUsage>
      <extLst>
        <ext xmlns:x15="http://schemas.microsoft.com/office/spreadsheetml/2010/11/main" uri="{B97F6D7D-B522-45F9-BDA1-12C45D357490}">
          <x15:cacheHierarchy aggregatedColumn="9"/>
        </ext>
      </extLst>
    </cacheHierarchy>
    <cacheHierarchy uniqueName="[Measures].[Summe von Flüssiggas]" caption="Summe von Flüssiggas" measure="1" displayFolder="" measureGroup="Tabelle_Auswertung  Straße   Hilfsspalte keine Energieangabe" count="0" oneField="1">
      <fieldsUsage count="1">
        <fieldUsage x="3"/>
      </fieldsUsage>
      <extLst>
        <ext xmlns:x15="http://schemas.microsoft.com/office/spreadsheetml/2010/11/main" uri="{B97F6D7D-B522-45F9-BDA1-12C45D357490}">
          <x15:cacheHierarchy aggregatedColumn="11"/>
        </ext>
      </extLst>
    </cacheHierarchy>
    <cacheHierarchy uniqueName="[Measures].[Summe von Holz]" caption="Summe von Holz" measure="1" displayFolder="" measureGroup="Tabelle_Auswertung  Straße   Hilfsspalte keine Energieangabe" count="0" oneField="1">
      <fieldsUsage count="1">
        <fieldUsage x="6"/>
      </fieldsUsage>
      <extLst>
        <ext xmlns:x15="http://schemas.microsoft.com/office/spreadsheetml/2010/11/main" uri="{B97F6D7D-B522-45F9-BDA1-12C45D357490}">
          <x15:cacheHierarchy aggregatedColumn="14"/>
        </ext>
      </extLst>
    </cacheHierarchy>
    <cacheHierarchy uniqueName="[Measures].[Summe von Pellets]" caption="Summe von Pellets" measure="1" displayFolder="" measureGroup="Tabelle_Auswertung  Straße   Hilfsspalte keine Energieangabe" count="0" oneField="1">
      <fieldsUsage count="1">
        <fieldUsage x="7"/>
      </fieldsUsage>
      <extLst>
        <ext xmlns:x15="http://schemas.microsoft.com/office/spreadsheetml/2010/11/main" uri="{B97F6D7D-B522-45F9-BDA1-12C45D357490}">
          <x15:cacheHierarchy aggregatedColumn="15"/>
        </ext>
      </extLst>
    </cacheHierarchy>
    <cacheHierarchy uniqueName="[Measures].[Summe von Hackschnitzel]" caption="Summe von Hackschnitzel" measure="1" displayFolder="" measureGroup="Tabelle_Auswertung  Straße   Hilfsspalte keine Energieangabe" count="0" oneField="1">
      <fieldsUsage count="1">
        <fieldUsage x="8"/>
      </fieldsUsage>
      <extLst>
        <ext xmlns:x15="http://schemas.microsoft.com/office/spreadsheetml/2010/11/main" uri="{B97F6D7D-B522-45F9-BDA1-12C45D357490}">
          <x15:cacheHierarchy aggregatedColumn="16"/>
        </ext>
      </extLst>
    </cacheHierarchy>
    <cacheHierarchy uniqueName="[Measures].[Summe von Andere]" caption="Summe von Andere" measure="1" displayFolder="" measureGroup="Tabelle_Auswertung  Straße   Hilfsspalte keine Energieangabe" count="0" oneField="1">
      <fieldsUsage count="1">
        <fieldUsage x="9"/>
      </fieldsUsage>
      <extLst>
        <ext xmlns:x15="http://schemas.microsoft.com/office/spreadsheetml/2010/11/main" uri="{B97F6D7D-B522-45F9-BDA1-12C45D357490}">
          <x15:cacheHierarchy aggregatedColumn="17"/>
        </ext>
      </extLst>
    </cacheHierarchy>
    <cacheHierarchy uniqueName="[Measures].[Summe von Heizöl (l/a) 2]" caption="Summe von Heizöl (l/a) 2" measure="1" displayFolder="" measureGroup="Umrechnung_Energie" count="0">
      <extLst>
        <ext xmlns:x15="http://schemas.microsoft.com/office/spreadsheetml/2010/11/main" uri="{B97F6D7D-B522-45F9-BDA1-12C45D357490}">
          <x15:cacheHierarchy aggregatedColumn="33"/>
        </ext>
      </extLst>
    </cacheHierarchy>
    <cacheHierarchy uniqueName="[Measures].[Energie - Pellets (kWh/a)]" caption="Energie - Pellets (kWh/a)" measure="1" displayFolder="" measureGroup="Tabelle_Auswertung  Straße   Hilfsspalte keine Energieangabe" count="0"/>
    <cacheHierarchy uniqueName="[Measures].[Energie - Wärmepumpe (kWh/a)]" caption="Energie - Wärmepumpe (kWh/a)" measure="1" displayFolder="" measureGroup="Tabelle_Auswertung  Straße   Hilfsspalte keine Energieangabe" count="0"/>
    <cacheHierarchy uniqueName="[Measures].[Energie - Holzhackschnitzel (kWh/a)]" caption="Energie - Holzhackschnitzel (kWh/a)" measure="1" displayFolder="" measureGroup="Tabelle_Auswertung  Straße   Hilfsspalte keine Energieangabe" count="0"/>
    <cacheHierarchy uniqueName="[Measures].[Energie - Holz (kWh/a)]" caption="Energie - Holz (kWh/a)" measure="1" displayFolder="" measureGroup="Tabelle_Auswertung  Straße   Hilfsspalte keine Energieangabe" count="0"/>
    <cacheHierarchy uniqueName="[Measures].[Energie - Heizöl (kWh/a)]" caption="Energie - Heizöl (kWh/a)" measure="1" displayFolder="" measureGroup="Tabelle_Auswertung  Straße   Hilfsspalte keine Energieangabe" count="0"/>
    <cacheHierarchy uniqueName="[Measures].[Energie - Erdgas (kWh/a)]" caption="Energie - Erdgas (kWh/a)" measure="1" displayFolder="" measureGroup="Tabelle_Auswertung  Straße   Hilfsspalte keine Energieangabe" count="0"/>
    <cacheHierarchy uniqueName="[Measures].[Energie - Flüssiggas (kWh/a)]" caption="Energie - Flüssiggas (kWh/a)" measure="1" displayFolder="" measureGroup="Tabelle_Auswertung  Straße   Hilfsspalte keine Energieangabe" count="0"/>
    <cacheHierarchy uniqueName="[Measures].[Summe Energie (kWh/a)]" caption="Summe Energie (kWh/a)" measure="1" displayFolder="" measureGroup="Tabelle_Auswertung  Straße   Hilfsspalte keine Energieangabe" count="0"/>
    <cacheHierarchy uniqueName="[Measures].[__XL_Count Tabelle_Auswertung  Straße   Hilfsspalte keine Energieangabe]" caption="__XL_Count Tabelle_Auswertung  Straße   Hilfsspalte keine Energieangabe" measure="1" displayFolder="" measureGroup="Tabelle_Auswertung  Straße   Hilfsspalte keine Energieangabe" count="0" hidden="1"/>
    <cacheHierarchy uniqueName="[Measures].[__XL_Count Tabelle_Straßenliste]" caption="__XL_Count Tabelle_Straßenliste" measure="1" displayFolder="" measureGroup="Tabelle_Straßenliste" count="0" hidden="1"/>
    <cacheHierarchy uniqueName="[Measures].[__XL_Count Umrechnung_Energie]" caption="__XL_Count Umrechnung_Energie" measure="1" displayFolder="" measureGroup="Umrechnung_Energie" count="0" hidden="1"/>
    <cacheHierarchy uniqueName="[Measures].[__Es sind keine Measures definiert]" caption="__Es sind keine Measures definiert" measure="1" displayFolder="" count="0" hidden="1"/>
  </cacheHierarchies>
  <kpis count="0"/>
  <dimensions count="4">
    <dimension measure="1" name="Measures" uniqueName="[Measures]" caption="Measures"/>
    <dimension name="Tabelle_Auswertung  Straße   Hilfsspalte keine Energieangabe" uniqueName="[Tabelle_Auswertung  Straße   Hilfsspalte keine Energieangabe]" caption="Tabelle_Auswertung  Straße   Hilfsspalte keine Energieangabe"/>
    <dimension name="Tabelle_Straßenliste" uniqueName="[Tabelle_Straßenliste]" caption="Tabelle_Straßenliste"/>
    <dimension name="Umrechnung_Energie" uniqueName="[Umrechnung_Energie]" caption="Umrechnung_Energie"/>
  </dimensions>
  <measureGroups count="3">
    <measureGroup name="Tabelle_Auswertung  Straße   Hilfsspalte keine Energieangabe" caption="Tabelle_Auswertung  Straße   Hilfsspalte keine Energieangabe"/>
    <measureGroup name="Tabelle_Straßenliste" caption="Tabelle_Straßenliste"/>
    <measureGroup name="Umrechnung_Energie" caption="Umrechnung_Energie"/>
  </measureGroups>
  <maps count="4">
    <map measureGroup="0" dimension="1"/>
    <map measureGroup="0" dimension="2"/>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Ralph Timmermann" refreshedDate="46118.705621643516" createdVersion="8" refreshedVersion="8" minRefreshableVersion="3" recordCount="82" xr:uid="{B999F6AF-383D-44C6-AA46-EB7E6B1380A6}">
  <cacheSource type="worksheet">
    <worksheetSource name="Tabelle_Straßenliste[[Straße]:[Ortsteil]]"/>
  </cacheSource>
  <cacheFields count="5">
    <cacheField name="Straße" numFmtId="0">
      <sharedItems count="82">
        <s v="Achter de Schmee"/>
        <s v="Ahornweg"/>
        <s v="Akademieweg"/>
        <s v="Am Berg"/>
        <s v="Am Brautplatz"/>
        <s v="Am Damm"/>
        <s v="Am Dorfplatz"/>
        <s v="Am Dorfteich"/>
        <s v="Am Krug"/>
        <s v="Am Linneberg"/>
        <s v="Am Marktplatz"/>
        <s v="Am Mühlenteich"/>
        <s v="Am Oeverseering"/>
        <s v="An der Bahn"/>
        <s v="An der Beek"/>
        <s v="An der Treene"/>
        <s v="Augaarder Weg"/>
        <s v="Bäckerberg"/>
        <s v="Bahnhofstraße"/>
        <s v="Barderuper Dörpstraat"/>
        <s v="Barderuper Straße"/>
        <s v="Barderupfeld"/>
        <s v="Barderup-Nord"/>
        <s v="Barderup-Ost"/>
        <s v="Barderup-Petersholm"/>
        <s v="Bilschauweg"/>
        <s v="Birkenweg"/>
        <s v="Bundesstraße"/>
        <s v="Dorfstraße Munkwolstrup"/>
        <s v="Eselweg"/>
        <s v="Frörupholz"/>
        <s v="Frörupsand"/>
        <s v="Frörup-Westerfeld"/>
        <s v="Grazer Platz"/>
        <s v="Großsolter Weg"/>
        <s v="Hackelsmay"/>
        <s v="Harseeweg"/>
        <s v="Hauptstraße"/>
        <s v="Heidefelder Weg"/>
        <s v="Heidweg"/>
        <s v="Im Wiesengrund"/>
        <s v="Juhlschauer Straße"/>
        <s v="Kallehoe"/>
        <s v="Kirchentoft"/>
        <s v="Kirchenweg"/>
        <s v="Kreisstraße"/>
        <s v="Krokamp"/>
        <s v="Krugsteig"/>
        <s v="Langacker"/>
        <s v="Lundweg"/>
        <s v="Moltkenhof"/>
        <s v="Moorweg"/>
        <s v="Mühlenweg"/>
        <s v="Munkwolstruper Weg"/>
        <s v="Norderlück"/>
        <s v="Ostertoft"/>
        <s v="Pumpstraße"/>
        <s v="Quellenweg"/>
        <s v="Rodelbarg"/>
        <s v="Sankelmarker Weg"/>
        <s v="Sniederbarg"/>
        <s v="Stapelholmer Weg"/>
        <s v="Süderfeld"/>
        <s v="Süderweg"/>
        <s v="Tarper Straße"/>
        <s v="Tondernweg Nord"/>
        <s v="Tondernweg Süd"/>
        <s v="Treeneblick"/>
        <s v="Treenetal"/>
        <s v="Ulmenweg"/>
        <s v="Vielister Bogen"/>
        <s v="Waldstraße"/>
        <s v="Wanderuper Weg"/>
        <s v="Wehlberg"/>
        <s v="Westeracker"/>
        <s v="Westerhöhe"/>
        <s v="Westermoorweg"/>
        <s v="Westerreihe"/>
        <s v="Westertoft"/>
        <s v="Zur alten Schranke"/>
        <s v="Zur Heide"/>
        <s v="Zur Höhe"/>
      </sharedItems>
    </cacheField>
    <cacheField name="Verteilte Fragebögen" numFmtId="0">
      <sharedItems containsSemiMixedTypes="0" containsString="0" containsNumber="1" containsInteger="1" minValue="1" maxValue="97"/>
    </cacheField>
    <cacheField name="Abgegebene Fragebögen" numFmtId="0">
      <sharedItems containsSemiMixedTypes="0" containsString="0" containsNumber="1" containsInteger="1" minValue="0" maxValue="54"/>
    </cacheField>
    <cacheField name="Quote " numFmtId="164">
      <sharedItems containsSemiMixedTypes="0" containsString="0" containsNumber="1" minValue="0" maxValue="1"/>
    </cacheField>
    <cacheField name="Ortsteil" numFmtId="0">
      <sharedItems count="7">
        <s v="Oeversee"/>
        <s v="Sankelmark"/>
        <s v="Munkwolstrup"/>
        <s v="Augaard"/>
        <s v="Barderup"/>
        <s v="Bilschau"/>
        <s v="Juhlschau"/>
      </sharedItems>
    </cacheField>
  </cacheFields>
  <extLst>
    <ext xmlns:x14="http://schemas.microsoft.com/office/spreadsheetml/2009/9/main" uri="{725AE2AE-9491-48be-B2B4-4EB974FC3084}">
      <x14:pivotCacheDefinition pivotCacheId="447853943"/>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lph Timmermann" refreshedDate="46118.708165162039" backgroundQuery="1" createdVersion="8" refreshedVersion="8" minRefreshableVersion="3" recordCount="0" supportSubquery="1" supportAdvancedDrill="1" xr:uid="{501357F0-D842-4F26-92B2-E7AD36A7297B}">
  <cacheSource type="external" connectionId="2"/>
  <cacheFields count="7">
    <cacheField name="[Tabelle_Auswertung  Straße   Hilfsspalte keine Energieangabe].[Straße].[Straße]" caption="Straße" numFmtId="0" level="1">
      <sharedItems containsBlank="1" count="78">
        <m/>
        <s v="?"/>
        <s v="Achter de Schmee"/>
        <s v="Ahornweg"/>
        <s v="Am Berg"/>
        <s v="Am Brautplatz"/>
        <s v="Am Damm"/>
        <s v="Am Dorfplatz"/>
        <s v="Am Dorfteich"/>
        <s v="Am Krug"/>
        <s v="Am Linneberg"/>
        <s v="Am Marktplatz"/>
        <s v="Am Mühlenteich"/>
        <s v="Am Oeverseering"/>
        <s v="An der Beek"/>
        <s v="An der Treene"/>
        <s v="Augaarder Weg"/>
        <s v="Bäckerberg"/>
        <s v="Bahnhofstraße"/>
        <s v="Barderuper Dörpstraat"/>
        <s v="Barderuper Straße"/>
        <s v="Barderup-Nord"/>
        <s v="Barderup-Ost"/>
        <s v="Barderup-Petersholm"/>
        <s v="Bilschauweg"/>
        <s v="Birkenweg"/>
        <s v="Bundesstraße"/>
        <s v="Dorfstraße Munkwolstrup"/>
        <s v="Eselweg"/>
        <s v="Frörupholz"/>
        <s v="Frörupsand"/>
        <s v="Frörup-Westerfeld"/>
        <s v="Großsolter Weg"/>
        <s v="Hackelsmay"/>
        <s v="Harseeweg"/>
        <s v="Hauptstraße"/>
        <s v="Heidefelder Weg"/>
        <s v="Heidweg"/>
        <s v="Im Wiesengrund"/>
        <s v="Juhlschauer Straße"/>
        <s v="Kallehoe"/>
        <s v="Kirchentoft"/>
        <s v="Kirchenweg"/>
        <s v="Kreisstraße"/>
        <s v="Krokamp"/>
        <s v="Langacker"/>
        <s v="Lundweg"/>
        <s v="Mühlenweg"/>
        <s v="Munkwolstruper Weg"/>
        <s v="Norderlück"/>
        <s v="Ostertoft"/>
        <s v="Pumpstraße"/>
        <s v="Quellenweg"/>
        <s v="Rodelbarg"/>
        <s v="Sankelmarker Weg"/>
        <s v="Sniederbarg"/>
        <s v="Sörupmühle"/>
        <s v="Stapelholmer Weg"/>
        <s v="Süderfeld"/>
        <s v="Süderweg"/>
        <s v="Tannenweg"/>
        <s v="Tarper Straße"/>
        <s v="Tondernweg Süd"/>
        <s v="Treeneblick"/>
        <s v="Treenetal"/>
        <s v="Ulmenweg"/>
        <s v="Vielister Bogen"/>
        <s v="Waldstraße"/>
        <s v="Wanderuper Weg"/>
        <s v="Wehlberg"/>
        <s v="Westeracker"/>
        <s v="Westerhöhe"/>
        <s v="Westermoorweg"/>
        <s v="Westerreihe"/>
        <s v="Westertoft"/>
        <s v="Zur alten Schranke"/>
        <s v="Zur Heide"/>
        <s v="Zur Höhe"/>
      </sharedItems>
    </cacheField>
    <cacheField name="[Measures].[Summe von ja 2]" caption="Summe von ja 2" numFmtId="0" hierarchy="52" level="32767"/>
    <cacheField name="[Measures].[Summe von ja &amp; unklar 2]" caption="Summe von ja &amp; unklar 2" numFmtId="0" hierarchy="53" level="32767"/>
    <cacheField name="[Measures].[Summe von unklar 2]" caption="Summe von unklar 2" numFmtId="0" hierarchy="54" level="32767"/>
    <cacheField name="[Measures].[Summe von nein &amp; unklar 2]" caption="Summe von nein &amp; unklar 2" numFmtId="0" hierarchy="55" level="32767"/>
    <cacheField name="[Measures].[Summe von nein 2]" caption="Summe von nein 2" numFmtId="0" hierarchy="56" level="32767"/>
    <cacheField name="[Tabelle_Auswertung  Straße   Hilfsspalte keine Energieangabe].[Ortsteil].[Ortsteil]" caption="Ortsteil" numFmtId="0" hierarchy="1" level="1">
      <sharedItems count="8">
        <s v=""/>
        <s v="Augaard"/>
        <s v="Barderup"/>
        <s v="Bilschau"/>
        <s v="Juhlschau"/>
        <s v="Munkwolstrup"/>
        <s v="Oeversee"/>
        <s v="Sankelmark"/>
      </sharedItems>
    </cacheField>
  </cacheFields>
  <cacheHierarchies count="76">
    <cacheHierarchy uniqueName="[Tabelle_Auswertung  Straße   Hilfsspalte keine Energieangabe].[Straße]" caption="Straße" attribute="1" defaultMemberUniqueName="[Tabelle_Auswertung  Straße   Hilfsspalte keine Energieangabe].[Straße].[All]" allUniqueName="[Tabelle_Auswertung  Straße   Hilfsspalte keine Energieangabe].[Straße].[All]" dimensionUniqueName="[Tabelle_Auswertung  Straße   Hilfsspalte keine Energieangabe]" displayFolder="" count="2" memberValueDatatype="130" unbalanced="0">
      <fieldsUsage count="2">
        <fieldUsage x="-1"/>
        <fieldUsage x="0"/>
      </fieldsUsage>
    </cacheHierarchy>
    <cacheHierarchy uniqueName="[Tabelle_Auswertung  Straße   Hilfsspalte keine Energieangabe].[Ortsteil]" caption="Ortsteil" attribute="1" defaultMemberUniqueName="[Tabelle_Auswertung  Straße   Hilfsspalte keine Energieangabe].[Ortsteil].[All]" allUniqueName="[Tabelle_Auswertung  Straße   Hilfsspalte keine Energieangabe].[Ortsteil].[All]" dimensionUniqueName="[Tabelle_Auswertung  Straße   Hilfsspalte keine Energieangabe]" displayFolder="" count="2" memberValueDatatype="130" unbalanced="0">
      <fieldsUsage count="2">
        <fieldUsage x="-1"/>
        <fieldUsage x="6"/>
      </fieldsUsage>
    </cacheHierarchy>
    <cacheHierarchy uniqueName="[Tabelle_Auswertung  Straße   Hilfsspalte keine Energieangabe].[Anschlussinteresse:]" caption="Anschlussinteresse:" attribute="1" defaultMemberUniqueName="[Tabelle_Auswertung  Straße   Hilfsspalte keine Energieangabe].[Anschlussinteresse:].[All]" allUniqueName="[Tabelle_Auswertung  Straße   Hilfsspalte keine Energieangabe].[Anschlussinteresse:].[All]" dimensionUniqueName="[Tabelle_Auswertung  Straße   Hilfsspalte keine Energieangabe]" displayFolder="" count="0" memberValueDatatype="130" unbalanced="0"/>
    <cacheHierarchy uniqueName="[Tabelle_Auswertung  Straße   Hilfsspalte keine Energieangabe].[ja]" caption="ja" attribute="1" defaultMemberUniqueName="[Tabelle_Auswertung  Straße   Hilfsspalte keine Energieangabe].[ja].[All]" allUniqueName="[Tabelle_Auswertung  Straße   Hilfsspalte keine Energieangabe].[ja].[All]" dimensionUniqueName="[Tabelle_Auswertung  Straße   Hilfsspalte keine Energieangabe]" displayFolder="" count="0" memberValueDatatype="20" unbalanced="0"/>
    <cacheHierarchy uniqueName="[Tabelle_Auswertung  Straße   Hilfsspalte keine Energieangabe].[ja &amp; unklar]" caption="ja &amp; unklar" attribute="1" defaultMemberUniqueName="[Tabelle_Auswertung  Straße   Hilfsspalte keine Energieangabe].[ja &amp; unklar].[All]" allUniqueName="[Tabelle_Auswertung  Straße   Hilfsspalte keine Energieangabe].[ja &amp; unklar].[All]" dimensionUniqueName="[Tabelle_Auswertung  Straße   Hilfsspalte keine Energieangabe]" displayFolder="" count="0" memberValueDatatype="20" unbalanced="0"/>
    <cacheHierarchy uniqueName="[Tabelle_Auswertung  Straße   Hilfsspalte keine Energieangabe].[unklar]" caption="unklar" attribute="1" defaultMemberUniqueName="[Tabelle_Auswertung  Straße   Hilfsspalte keine Energieangabe].[unklar].[All]" allUniqueName="[Tabelle_Auswertung  Straße   Hilfsspalte keine Energieangabe].[unklar].[All]" dimensionUniqueName="[Tabelle_Auswertung  Straße   Hilfsspalte keine Energieangabe]" displayFolder="" count="0" memberValueDatatype="20" unbalanced="0"/>
    <cacheHierarchy uniqueName="[Tabelle_Auswertung  Straße   Hilfsspalte keine Energieangabe].[nein &amp; unklar]" caption="nein &amp; unklar" attribute="1" defaultMemberUniqueName="[Tabelle_Auswertung  Straße   Hilfsspalte keine Energieangabe].[nein &amp; unklar].[All]" allUniqueName="[Tabelle_Auswertung  Straße   Hilfsspalte keine Energieangabe].[nein &amp; unklar].[All]" dimensionUniqueName="[Tabelle_Auswertung  Straße   Hilfsspalte keine Energieangabe]" displayFolder="" count="0" memberValueDatatype="20" unbalanced="0"/>
    <cacheHierarchy uniqueName="[Tabelle_Auswertung  Straße   Hilfsspalte keine Energieangabe].[nein]" caption="nein" attribute="1" defaultMemberUniqueName="[Tabelle_Auswertung  Straße   Hilfsspalte keine Energieangabe].[nein].[All]" allUniqueName="[Tabelle_Auswertung  Straße   Hilfsspalte keine Energieangabe].[nein].[All]" dimensionUniqueName="[Tabelle_Auswertung  Straße   Hilfsspalte keine Energieangabe]" displayFolder="" count="0" memberValueDatatype="20" unbalanced="0"/>
    <cacheHierarchy uniqueName="[Tabelle_Auswertung  Straße   Hilfsspalte keine Energieangabe].[Bisheriger Energieträger:]" caption="Bisheriger Energieträger:" attribute="1" defaultMemberUniqueName="[Tabelle_Auswertung  Straße   Hilfsspalte keine Energieangabe].[Bisheriger Energieträger:].[All]" allUniqueName="[Tabelle_Auswertung  Straße   Hilfsspalte keine Energieangabe].[Bisheriger Energieträger:].[All]" dimensionUniqueName="[Tabelle_Auswertung  Straße   Hilfsspalte keine Energieangabe]" displayFolder="" count="0" memberValueDatatype="130" unbalanced="0"/>
    <cacheHierarchy uniqueName="[Tabelle_Auswertung  Straße   Hilfsspalte keine Energieangabe].[Heizöl]" caption="Heizöl" attribute="1" defaultMemberUniqueName="[Tabelle_Auswertung  Straße   Hilfsspalte keine Energieangabe].[Heizöl].[All]" allUniqueName="[Tabelle_Auswertung  Straße   Hilfsspalte keine Energieangabe].[Heizöl].[All]" dimensionUniqueName="[Tabelle_Auswertung  Straße   Hilfsspalte keine Energieangabe]" displayFolder="" count="0" memberValueDatatype="20" unbalanced="0"/>
    <cacheHierarchy uniqueName="[Tabelle_Auswertung  Straße   Hilfsspalte keine Energieangabe].[Erdgas]" caption="Erdgas" attribute="1" defaultMemberUniqueName="[Tabelle_Auswertung  Straße   Hilfsspalte keine Energieangabe].[Erdgas].[All]" allUniqueName="[Tabelle_Auswertung  Straße   Hilfsspalte keine Energieangabe].[Erdgas].[All]" dimensionUniqueName="[Tabelle_Auswertung  Straße   Hilfsspalte keine Energieangabe]" displayFolder="" count="0" memberValueDatatype="20" unbalanced="0"/>
    <cacheHierarchy uniqueName="[Tabelle_Auswertung  Straße   Hilfsspalte keine Energieangabe].[Flüssiggas]" caption="Flüssiggas" attribute="1" defaultMemberUniqueName="[Tabelle_Auswertung  Straße   Hilfsspalte keine Energieangabe].[Flüssiggas].[All]" allUniqueName="[Tabelle_Auswertung  Straße   Hilfsspalte keine Energieangabe].[Flüssiggas].[All]" dimensionUniqueName="[Tabelle_Auswertung  Straße   Hilfsspalte keine Energieangabe]" displayFolder="" count="0" memberValueDatatype="20" unbalanced="0"/>
    <cacheHierarchy uniqueName="[Tabelle_Auswertung  Straße   Hilfsspalte keine Energieangabe].[Strom]" caption="Strom" attribute="1" defaultMemberUniqueName="[Tabelle_Auswertung  Straße   Hilfsspalte keine Energieangabe].[Strom].[All]" allUniqueName="[Tabelle_Auswertung  Straße   Hilfsspalte keine Energieangabe].[Strom].[All]" dimensionUniqueName="[Tabelle_Auswertung  Straße   Hilfsspalte keine Energieangabe]" displayFolder="" count="0" memberValueDatatype="20" unbalanced="0"/>
    <cacheHierarchy uniqueName="[Tabelle_Auswertung  Straße   Hilfsspalte keine Energieangabe].[Wärmepumpe]" caption="Wärmepumpe" attribute="1" defaultMemberUniqueName="[Tabelle_Auswertung  Straße   Hilfsspalte keine Energieangabe].[Wärmepumpe].[All]" allUniqueName="[Tabelle_Auswertung  Straße   Hilfsspalte keine Energieangabe].[Wärmepumpe].[All]" dimensionUniqueName="[Tabelle_Auswertung  Straße   Hilfsspalte keine Energieangabe]" displayFolder="" count="0" memberValueDatatype="20" unbalanced="0"/>
    <cacheHierarchy uniqueName="[Tabelle_Auswertung  Straße   Hilfsspalte keine Energieangabe].[Holz]" caption="Holz" attribute="1" defaultMemberUniqueName="[Tabelle_Auswertung  Straße   Hilfsspalte keine Energieangabe].[Holz].[All]" allUniqueName="[Tabelle_Auswertung  Straße   Hilfsspalte keine Energieangabe].[Holz].[All]" dimensionUniqueName="[Tabelle_Auswertung  Straße   Hilfsspalte keine Energieangabe]" displayFolder="" count="0" memberValueDatatype="20" unbalanced="0"/>
    <cacheHierarchy uniqueName="[Tabelle_Auswertung  Straße   Hilfsspalte keine Energieangabe].[Pellets]" caption="Pellets" attribute="1" defaultMemberUniqueName="[Tabelle_Auswertung  Straße   Hilfsspalte keine Energieangabe].[Pellets].[All]" allUniqueName="[Tabelle_Auswertung  Straße   Hilfsspalte keine Energieangabe].[Pellets].[All]" dimensionUniqueName="[Tabelle_Auswertung  Straße   Hilfsspalte keine Energieangabe]" displayFolder="" count="0" memberValueDatatype="20" unbalanced="0"/>
    <cacheHierarchy uniqueName="[Tabelle_Auswertung  Straße   Hilfsspalte keine Energieangabe].[Hackschnitzel]" caption="Hackschnitzel" attribute="1" defaultMemberUniqueName="[Tabelle_Auswertung  Straße   Hilfsspalte keine Energieangabe].[Hackschnitzel].[All]" allUniqueName="[Tabelle_Auswertung  Straße   Hilfsspalte keine Energieangabe].[Hackschnitzel].[All]" dimensionUniqueName="[Tabelle_Auswertung  Straße   Hilfsspalte keine Energieangabe]" displayFolder="" count="0" memberValueDatatype="20" unbalanced="0"/>
    <cacheHierarchy uniqueName="[Tabelle_Auswertung  Straße   Hilfsspalte keine Energieangabe].[Andere]" caption="Andere" attribute="1" defaultMemberUniqueName="[Tabelle_Auswertung  Straße   Hilfsspalte keine Energieangabe].[Andere].[All]" allUniqueName="[Tabelle_Auswertung  Straße   Hilfsspalte keine Energieangabe].[Andere].[All]" dimensionUniqueName="[Tabelle_Auswertung  Straße   Hilfsspalte keine Energieangabe]" displayFolder="" count="0" memberValueDatatype="20" unbalanced="0"/>
    <cacheHierarchy uniqueName="[Tabelle_Auswertung  Straße   Hilfsspalte keine Energieangabe].[Heizöl (l/a)]" caption="Heizöl (l/a)" attribute="1" defaultMemberUniqueName="[Tabelle_Auswertung  Straße   Hilfsspalte keine Energieangabe].[Heizöl (l/a)].[All]" allUniqueName="[Tabelle_Auswertung  Straße   Hilfsspalte keine Energieangabe].[Heizöl (l/a)].[All]" dimensionUniqueName="[Tabelle_Auswertung  Straße   Hilfsspalte keine Energieangabe]" displayFolder="" count="0" memberValueDatatype="20" unbalanced="0"/>
    <cacheHierarchy uniqueName="[Tabelle_Auswertung  Straße   Hilfsspalte keine Energieangabe].[Erdgas (m3/a)]" caption="Erdgas (m3/a)" attribute="1" defaultMemberUniqueName="[Tabelle_Auswertung  Straße   Hilfsspalte keine Energieangabe].[Erdgas (m3/a)].[All]" allUniqueName="[Tabelle_Auswertung  Straße   Hilfsspalte keine Energieangabe].[Erdgas (m3/a)].[All]" dimensionUniqueName="[Tabelle_Auswertung  Straße   Hilfsspalte keine Energieangabe]" displayFolder="" count="0" memberValueDatatype="5" unbalanced="0"/>
    <cacheHierarchy uniqueName="[Tabelle_Auswertung  Straße   Hilfsspalte keine Energieangabe].[Flüssiggas (l/a):]" caption="Flüssiggas (l/a):" attribute="1" defaultMemberUniqueName="[Tabelle_Auswertung  Straße   Hilfsspalte keine Energieangabe].[Flüssiggas (l/a):].[All]" allUniqueName="[Tabelle_Auswertung  Straße   Hilfsspalte keine Energieangabe].[Flüssiggas (l/a):].[All]" dimensionUniqueName="[Tabelle_Auswertung  Straße   Hilfsspalte keine Energieangabe]" displayFolder="" count="0" memberValueDatatype="5" unbalanced="0"/>
    <cacheHierarchy uniqueName="[Tabelle_Auswertung  Straße   Hilfsspalte keine Energieangabe].[Strom (kWh/a):]" caption="Strom (kWh/a):" attribute="1" defaultMemberUniqueName="[Tabelle_Auswertung  Straße   Hilfsspalte keine Energieangabe].[Strom (kWh/a):].[All]" allUniqueName="[Tabelle_Auswertung  Straße   Hilfsspalte keine Energieangabe].[Strom (kWh/a):].[All]" dimensionUniqueName="[Tabelle_Auswertung  Straße   Hilfsspalte keine Energieangabe]" displayFolder="" count="0" memberValueDatatype="20" unbalanced="0"/>
    <cacheHierarchy uniqueName="[Tabelle_Auswertung  Straße   Hilfsspalte keine Energieangabe].[Wärmepumpe (kWh/a):]" caption="Wärmepumpe (kWh/a):" attribute="1" defaultMemberUniqueName="[Tabelle_Auswertung  Straße   Hilfsspalte keine Energieangabe].[Wärmepumpe (kWh/a):].[All]" allUniqueName="[Tabelle_Auswertung  Straße   Hilfsspalte keine Energieangabe].[Wärmepumpe (kWh/a):].[All]" dimensionUniqueName="[Tabelle_Auswertung  Straße   Hilfsspalte keine Energieangabe]" displayFolder="" count="0" memberValueDatatype="20" unbalanced="0"/>
    <cacheHierarchy uniqueName="[Tabelle_Auswertung  Straße   Hilfsspalte keine Energieangabe].[Holz-Kamin (Raummeter/a):]" caption="Holz-Kamin (Raummeter/a):" attribute="1" defaultMemberUniqueName="[Tabelle_Auswertung  Straße   Hilfsspalte keine Energieangabe].[Holz-Kamin (Raummeter/a):].[All]" allUniqueName="[Tabelle_Auswertung  Straße   Hilfsspalte keine Energieangabe].[Holz-Kamin (Raummeter/a):].[All]" dimensionUniqueName="[Tabelle_Auswertung  Straße   Hilfsspalte keine Energieangabe]" displayFolder="" count="0" memberValueDatatype="5" unbalanced="0"/>
    <cacheHierarchy uniqueName="[Tabelle_Auswertung  Straße   Hilfsspalte keine Energieangabe].[Holz-Pellets (kg/a):]" caption="Holz-Pellets (kg/a):" attribute="1" defaultMemberUniqueName="[Tabelle_Auswertung  Straße   Hilfsspalte keine Energieangabe].[Holz-Pellets (kg/a):].[All]" allUniqueName="[Tabelle_Auswertung  Straße   Hilfsspalte keine Energieangabe].[Holz-Pellets (kg/a):].[All]" dimensionUniqueName="[Tabelle_Auswertung  Straße   Hilfsspalte keine Energieangabe]" displayFolder="" count="0" memberValueDatatype="20" unbalanced="0"/>
    <cacheHierarchy uniqueName="[Tabelle_Auswertung  Straße   Hilfsspalte keine Energieangabe].[Holzhackschnitzel (Schüttraummeter/a):]" caption="Holzhackschnitzel (Schüttraummeter/a):" attribute="1" defaultMemberUniqueName="[Tabelle_Auswertung  Straße   Hilfsspalte keine Energieangabe].[Holzhackschnitzel (Schüttraummeter/a):].[All]" allUniqueName="[Tabelle_Auswertung  Straße   Hilfsspalte keine Energieangabe].[Holzhackschnitzel (Schüttraummeter/a):].[All]" dimensionUniqueName="[Tabelle_Auswertung  Straße   Hilfsspalte keine Energieangabe]" displayFolder="" count="0" memberValueDatatype="20" unbalanced="0"/>
    <cacheHierarchy uniqueName="[Tabelle_Auswertung  Straße   Hilfsspalte keine Energieangabe].[Hilfsspalte keine Energieangabe]" caption="Hilfsspalte keine Energieangabe" attribute="1" defaultMemberUniqueName="[Tabelle_Auswertung  Straße   Hilfsspalte keine Energieangabe].[Hilfsspalte keine Energieangabe].[All]" allUniqueName="[Tabelle_Auswertung  Straße   Hilfsspalte keine Energieangabe].[Hilfsspalte keine Energieangabe].[All]" dimensionUniqueName="[Tabelle_Auswertung  Straße   Hilfsspalte keine Energieangabe]" displayFolder="" count="0" memberValueDatatype="20" unbalanced="0"/>
    <cacheHierarchy uniqueName="[Tabelle_Straßenliste].[Straße]" caption="Straße" attribute="1" defaultMemberUniqueName="[Tabelle_Straßenliste].[Straße].[All]" allUniqueName="[Tabelle_Straßenliste].[Straße].[All]" dimensionUniqueName="[Tabelle_Straßenliste]" displayFolder="" count="0" memberValueDatatype="130" unbalanced="0"/>
    <cacheHierarchy uniqueName="[Tabelle_Straßenliste].[Verteilte Fragebögen]" caption="Verteilte Fragebögen" attribute="1" defaultMemberUniqueName="[Tabelle_Straßenliste].[Verteilte Fragebögen].[All]" allUniqueName="[Tabelle_Straßenliste].[Verteilte Fragebögen].[All]" dimensionUniqueName="[Tabelle_Straßenliste]" displayFolder="" count="0" memberValueDatatype="20" unbalanced="0"/>
    <cacheHierarchy uniqueName="[Tabelle_Straßenliste].[Abgegebene Fragebögen]" caption="Abgegebene Fragebögen" attribute="1" defaultMemberUniqueName="[Tabelle_Straßenliste].[Abgegebene Fragebögen].[All]" allUniqueName="[Tabelle_Straßenliste].[Abgegebene Fragebögen].[All]" dimensionUniqueName="[Tabelle_Straßenliste]" displayFolder="" count="0" memberValueDatatype="20" unbalanced="0"/>
    <cacheHierarchy uniqueName="[Tabelle_Straßenliste].[Quote]" caption="Quote" attribute="1" defaultMemberUniqueName="[Tabelle_Straßenliste].[Quote].[All]" allUniqueName="[Tabelle_Straßenliste].[Quote].[All]" dimensionUniqueName="[Tabelle_Straßenliste]" displayFolder="" count="0" memberValueDatatype="5" unbalanced="0"/>
    <cacheHierarchy uniqueName="[Tabelle_Straßenliste].[Ortsteil]" caption="Ortsteil" attribute="1" defaultMemberUniqueName="[Tabelle_Straßenliste].[Ortsteil].[All]" allUniqueName="[Tabelle_Straßenliste].[Ortsteil].[All]" dimensionUniqueName="[Tabelle_Straßenliste]" displayFolder="" count="0" memberValueDatatype="130" unbalanced="0"/>
    <cacheHierarchy uniqueName="[Tabelle_Straßenliste].[Straßenlänge angepasst (m)]" caption="Straßenlänge angepasst (m)" attribute="1" defaultMemberUniqueName="[Tabelle_Straßenliste].[Straßenlänge angepasst (m)].[All]" allUniqueName="[Tabelle_Straßenliste].[Straßenlänge angepasst (m)].[All]" dimensionUniqueName="[Tabelle_Straßenliste]" displayFolder="" count="0" memberValueDatatype="20" unbalanced="0"/>
    <cacheHierarchy uniqueName="[Umrechnung_Energie].[Heizöl (l/a)]" caption="Heizöl (l/a)" attribute="1" defaultMemberUniqueName="[Umrechnung_Energie].[Heizöl (l/a)].[All]" allUniqueName="[Umrechnung_Energie].[Heizöl (l/a)].[All]" dimensionUniqueName="[Umrechnung_Energie]" displayFolder="" count="0" memberValueDatatype="20" unbalanced="0"/>
    <cacheHierarchy uniqueName="[Umrechnung_Energie].[Erdgas (m³/a)]" caption="Erdgas (m³/a)" attribute="1" defaultMemberUniqueName="[Umrechnung_Energie].[Erdgas (m³/a)].[All]" allUniqueName="[Umrechnung_Energie].[Erdgas (m³/a)].[All]" dimensionUniqueName="[Umrechnung_Energie]" displayFolder="" count="0" memberValueDatatype="20" unbalanced="0"/>
    <cacheHierarchy uniqueName="[Umrechnung_Energie].[Flüssiggas (l/a)]" caption="Flüssiggas (l/a)" attribute="1" defaultMemberUniqueName="[Umrechnung_Energie].[Flüssiggas (l/a)].[All]" allUniqueName="[Umrechnung_Energie].[Flüssiggas (l/a)].[All]" dimensionUniqueName="[Umrechnung_Energie]" displayFolder="" count="0" memberValueDatatype="5" unbalanced="0"/>
    <cacheHierarchy uniqueName="[Umrechnung_Energie].[Wärmepumpe (kWh/a)]" caption="Wärmepumpe (kWh/a)" attribute="1" defaultMemberUniqueName="[Umrechnung_Energie].[Wärmepumpe (kWh/a)].[All]" allUniqueName="[Umrechnung_Energie].[Wärmepumpe (kWh/a)].[All]" dimensionUniqueName="[Umrechnung_Energie]" displayFolder="" count="0" memberValueDatatype="20" unbalanced="0"/>
    <cacheHierarchy uniqueName="[Umrechnung_Energie].[Holz (rm/a)]" caption="Holz (rm/a)" attribute="1" defaultMemberUniqueName="[Umrechnung_Energie].[Holz (rm/a)].[All]" allUniqueName="[Umrechnung_Energie].[Holz (rm/a)].[All]" dimensionUniqueName="[Umrechnung_Energie]" displayFolder="" count="0" memberValueDatatype="20" unbalanced="0"/>
    <cacheHierarchy uniqueName="[Umrechnung_Energie].[Pellets (kg/a)]" caption="Pellets (kg/a)" attribute="1" defaultMemberUniqueName="[Umrechnung_Energie].[Pellets (kg/a)].[All]" allUniqueName="[Umrechnung_Energie].[Pellets (kg/a)].[All]" dimensionUniqueName="[Umrechnung_Energie]" displayFolder="" count="0" memberValueDatatype="5" unbalanced="0"/>
    <cacheHierarchy uniqueName="[Umrechnung_Energie].[Holzhackschnitzel (srm/a)]" caption="Holzhackschnitzel (srm/a)" attribute="1" defaultMemberUniqueName="[Umrechnung_Energie].[Holzhackschnitzel (srm/a)].[All]" allUniqueName="[Umrechnung_Energie].[Holzhackschnitzel (srm/a)].[All]" dimensionUniqueName="[Umrechnung_Energie]" displayFolder="" count="0" memberValueDatatype="20" unbalanced="0"/>
    <cacheHierarchy uniqueName="[Measures].[Summe von Strom 2]" caption="Summe von Strom 2" measure="1" displayFolder="" measureGroup="Tabelle_Auswertung  Straße   Hilfsspalte keine Energieangabe" count="0">
      <extLst>
        <ext xmlns:x15="http://schemas.microsoft.com/office/spreadsheetml/2010/11/main" uri="{B97F6D7D-B522-45F9-BDA1-12C45D357490}">
          <x15:cacheHierarchy aggregatedColumn="12"/>
        </ext>
      </extLst>
    </cacheHierarchy>
    <cacheHierarchy uniqueName="[Measures].[Summe von Hilfsspalte keine Energieangabe]" caption="Summe von Hilfsspalte keine Energieangabe" measure="1" displayFolder="" measureGroup="Tabelle_Auswertung  Straße   Hilfsspalte keine Energieangabe" count="0">
      <extLst>
        <ext xmlns:x15="http://schemas.microsoft.com/office/spreadsheetml/2010/11/main" uri="{B97F6D7D-B522-45F9-BDA1-12C45D357490}">
          <x15:cacheHierarchy aggregatedColumn="26"/>
        </ext>
      </extLst>
    </cacheHierarchy>
    <cacheHierarchy uniqueName="[Measures].[Summe von Strom (kWh/a):]" caption="Summe von Strom (kWh/a):" measure="1" displayFolder="" measureGroup="Tabelle_Auswertung  Straße   Hilfsspalte keine Energieangabe" count="0">
      <extLst>
        <ext xmlns:x15="http://schemas.microsoft.com/office/spreadsheetml/2010/11/main" uri="{B97F6D7D-B522-45F9-BDA1-12C45D357490}">
          <x15:cacheHierarchy aggregatedColumn="21"/>
        </ext>
      </extLst>
    </cacheHierarchy>
    <cacheHierarchy uniqueName="[Measures].[Summe von Holz-Pellets (kg/a): 2]" caption="Summe von Holz-Pellets (kg/a): 2" measure="1" displayFolder="" measureGroup="Tabelle_Auswertung  Straße   Hilfsspalte keine Energieangabe" count="0">
      <extLst>
        <ext xmlns:x15="http://schemas.microsoft.com/office/spreadsheetml/2010/11/main" uri="{B97F6D7D-B522-45F9-BDA1-12C45D357490}">
          <x15:cacheHierarchy aggregatedColumn="24"/>
        </ext>
      </extLst>
    </cacheHierarchy>
    <cacheHierarchy uniqueName="[Measures].[Summe von Wärmepumpe (kWh/a):]" caption="Summe von Wärmepumpe (kWh/a):" measure="1" displayFolder="" measureGroup="Tabelle_Auswertung  Straße   Hilfsspalte keine Energieangabe" count="0">
      <extLst>
        <ext xmlns:x15="http://schemas.microsoft.com/office/spreadsheetml/2010/11/main" uri="{B97F6D7D-B522-45F9-BDA1-12C45D357490}">
          <x15:cacheHierarchy aggregatedColumn="22"/>
        </ext>
      </extLst>
    </cacheHierarchy>
    <cacheHierarchy uniqueName="[Measures].[Summe von Wärmepumpe 2]" caption="Summe von Wärmepumpe 2" measure="1" displayFolder="" measureGroup="Tabelle_Auswertung  Straße   Hilfsspalte keine Energieangabe" count="0">
      <extLst>
        <ext xmlns:x15="http://schemas.microsoft.com/office/spreadsheetml/2010/11/main" uri="{B97F6D7D-B522-45F9-BDA1-12C45D357490}">
          <x15:cacheHierarchy aggregatedColumn="13"/>
        </ext>
      </extLst>
    </cacheHierarchy>
    <cacheHierarchy uniqueName="[Measures].[Summe von Holzhackschnitzel (Schüttraummeter/a):]" caption="Summe von Holzhackschnitzel (Schüttraummeter/a):" measure="1" displayFolder="" measureGroup="Tabelle_Auswertung  Straße   Hilfsspalte keine Energieangabe" count="0">
      <extLst>
        <ext xmlns:x15="http://schemas.microsoft.com/office/spreadsheetml/2010/11/main" uri="{B97F6D7D-B522-45F9-BDA1-12C45D357490}">
          <x15:cacheHierarchy aggregatedColumn="25"/>
        </ext>
      </extLst>
    </cacheHierarchy>
    <cacheHierarchy uniqueName="[Measures].[Summe von Holz-Kamin (Raummeter/a):]" caption="Summe von Holz-Kamin (Raummeter/a):" measure="1" displayFolder="" measureGroup="Tabelle_Auswertung  Straße   Hilfsspalte keine Energieangabe" count="0">
      <extLst>
        <ext xmlns:x15="http://schemas.microsoft.com/office/spreadsheetml/2010/11/main" uri="{B97F6D7D-B522-45F9-BDA1-12C45D357490}">
          <x15:cacheHierarchy aggregatedColumn="23"/>
        </ext>
      </extLst>
    </cacheHierarchy>
    <cacheHierarchy uniqueName="[Measures].[Summe von Heizöl (l/a)]" caption="Summe von Heizöl (l/a)" measure="1" displayFolder="" measureGroup="Tabelle_Auswertung  Straße   Hilfsspalte keine Energieangabe" count="0">
      <extLst>
        <ext xmlns:x15="http://schemas.microsoft.com/office/spreadsheetml/2010/11/main" uri="{B97F6D7D-B522-45F9-BDA1-12C45D357490}">
          <x15:cacheHierarchy aggregatedColumn="18"/>
        </ext>
      </extLst>
    </cacheHierarchy>
    <cacheHierarchy uniqueName="[Measures].[Summe von Erdgas 2]" caption="Summe von Erdgas 2" measure="1" displayFolder="" measureGroup="Tabelle_Auswertung  Straße   Hilfsspalte keine Energieangabe" count="0">
      <extLst>
        <ext xmlns:x15="http://schemas.microsoft.com/office/spreadsheetml/2010/11/main" uri="{B97F6D7D-B522-45F9-BDA1-12C45D357490}">
          <x15:cacheHierarchy aggregatedColumn="10"/>
        </ext>
      </extLst>
    </cacheHierarchy>
    <cacheHierarchy uniqueName="[Measures].[Summe von Erdgas (m3/a)]" caption="Summe von Erdgas (m3/a)" measure="1" displayFolder="" measureGroup="Tabelle_Auswertung  Straße   Hilfsspalte keine Energieangabe" count="0">
      <extLst>
        <ext xmlns:x15="http://schemas.microsoft.com/office/spreadsheetml/2010/11/main" uri="{B97F6D7D-B522-45F9-BDA1-12C45D357490}">
          <x15:cacheHierarchy aggregatedColumn="19"/>
        </ext>
      </extLst>
    </cacheHierarchy>
    <cacheHierarchy uniqueName="[Measures].[Summe von Flüssiggas (l/a):]" caption="Summe von Flüssiggas (l/a):" measure="1" displayFolder="" measureGroup="Tabelle_Auswertung  Straße   Hilfsspalte keine Energieangabe" count="0">
      <extLst>
        <ext xmlns:x15="http://schemas.microsoft.com/office/spreadsheetml/2010/11/main" uri="{B97F6D7D-B522-45F9-BDA1-12C45D357490}">
          <x15:cacheHierarchy aggregatedColumn="20"/>
        </ext>
      </extLst>
    </cacheHierarchy>
    <cacheHierarchy uniqueName="[Measures].[Summe von ja 2]" caption="Summe von ja 2" measure="1" displayFolder="" measureGroup="Tabelle_Auswertung  Straße   Hilfsspalte keine Energieangabe" count="0" oneField="1">
      <fieldsUsage count="1">
        <fieldUsage x="1"/>
      </fieldsUsage>
      <extLst>
        <ext xmlns:x15="http://schemas.microsoft.com/office/spreadsheetml/2010/11/main" uri="{B97F6D7D-B522-45F9-BDA1-12C45D357490}">
          <x15:cacheHierarchy aggregatedColumn="3"/>
        </ext>
      </extLst>
    </cacheHierarchy>
    <cacheHierarchy uniqueName="[Measures].[Summe von ja &amp; unklar 2]" caption="Summe von ja &amp; unklar 2" measure="1" displayFolder="" measureGroup="Tabelle_Auswertung  Straße   Hilfsspalte keine Energieangabe" count="0" oneField="1">
      <fieldsUsage count="1">
        <fieldUsage x="2"/>
      </fieldsUsage>
      <extLst>
        <ext xmlns:x15="http://schemas.microsoft.com/office/spreadsheetml/2010/11/main" uri="{B97F6D7D-B522-45F9-BDA1-12C45D357490}">
          <x15:cacheHierarchy aggregatedColumn="4"/>
        </ext>
      </extLst>
    </cacheHierarchy>
    <cacheHierarchy uniqueName="[Measures].[Summe von unklar 2]" caption="Summe von unklar 2" measure="1" displayFolder="" measureGroup="Tabelle_Auswertung  Straße   Hilfsspalte keine Energieangabe" count="0" oneField="1">
      <fieldsUsage count="1">
        <fieldUsage x="3"/>
      </fieldsUsage>
      <extLst>
        <ext xmlns:x15="http://schemas.microsoft.com/office/spreadsheetml/2010/11/main" uri="{B97F6D7D-B522-45F9-BDA1-12C45D357490}">
          <x15:cacheHierarchy aggregatedColumn="5"/>
        </ext>
      </extLst>
    </cacheHierarchy>
    <cacheHierarchy uniqueName="[Measures].[Summe von nein &amp; unklar 2]" caption="Summe von nein &amp; unklar 2" measure="1" displayFolder="" measureGroup="Tabelle_Auswertung  Straße   Hilfsspalte keine Energieangabe" count="0" oneField="1">
      <fieldsUsage count="1">
        <fieldUsage x="4"/>
      </fieldsUsage>
      <extLst>
        <ext xmlns:x15="http://schemas.microsoft.com/office/spreadsheetml/2010/11/main" uri="{B97F6D7D-B522-45F9-BDA1-12C45D357490}">
          <x15:cacheHierarchy aggregatedColumn="6"/>
        </ext>
      </extLst>
    </cacheHierarchy>
    <cacheHierarchy uniqueName="[Measures].[Summe von nein 2]" caption="Summe von nein 2" measure="1" displayFolder="" measureGroup="Tabelle_Auswertung  Straße   Hilfsspalte keine Energieangabe" count="0" oneField="1">
      <fieldsUsage count="1">
        <fieldUsage x="5"/>
      </fieldsUsage>
      <extLst>
        <ext xmlns:x15="http://schemas.microsoft.com/office/spreadsheetml/2010/11/main" uri="{B97F6D7D-B522-45F9-BDA1-12C45D357490}">
          <x15:cacheHierarchy aggregatedColumn="7"/>
        </ext>
      </extLst>
    </cacheHierarchy>
    <cacheHierarchy uniqueName="[Measures].[Summe von Heizöl]" caption="Summe von Heizöl" measure="1" displayFolder="" measureGroup="Tabelle_Auswertung  Straße   Hilfsspalte keine Energieangabe" count="0">
      <extLst>
        <ext xmlns:x15="http://schemas.microsoft.com/office/spreadsheetml/2010/11/main" uri="{B97F6D7D-B522-45F9-BDA1-12C45D357490}">
          <x15:cacheHierarchy aggregatedColumn="9"/>
        </ext>
      </extLst>
    </cacheHierarchy>
    <cacheHierarchy uniqueName="[Measures].[Summe von Flüssiggas]" caption="Summe von Flüssiggas" measure="1" displayFolder="" measureGroup="Tabelle_Auswertung  Straße   Hilfsspalte keine Energieangabe" count="0">
      <extLst>
        <ext xmlns:x15="http://schemas.microsoft.com/office/spreadsheetml/2010/11/main" uri="{B97F6D7D-B522-45F9-BDA1-12C45D357490}">
          <x15:cacheHierarchy aggregatedColumn="11"/>
        </ext>
      </extLst>
    </cacheHierarchy>
    <cacheHierarchy uniqueName="[Measures].[Summe von Holz]" caption="Summe von Holz" measure="1" displayFolder="" measureGroup="Tabelle_Auswertung  Straße   Hilfsspalte keine Energieangabe" count="0">
      <extLst>
        <ext xmlns:x15="http://schemas.microsoft.com/office/spreadsheetml/2010/11/main" uri="{B97F6D7D-B522-45F9-BDA1-12C45D357490}">
          <x15:cacheHierarchy aggregatedColumn="14"/>
        </ext>
      </extLst>
    </cacheHierarchy>
    <cacheHierarchy uniqueName="[Measures].[Summe von Pellets]" caption="Summe von Pellets" measure="1" displayFolder="" measureGroup="Tabelle_Auswertung  Straße   Hilfsspalte keine Energieangabe" count="0">
      <extLst>
        <ext xmlns:x15="http://schemas.microsoft.com/office/spreadsheetml/2010/11/main" uri="{B97F6D7D-B522-45F9-BDA1-12C45D357490}">
          <x15:cacheHierarchy aggregatedColumn="15"/>
        </ext>
      </extLst>
    </cacheHierarchy>
    <cacheHierarchy uniqueName="[Measures].[Summe von Hackschnitzel]" caption="Summe von Hackschnitzel" measure="1" displayFolder="" measureGroup="Tabelle_Auswertung  Straße   Hilfsspalte keine Energieangabe" count="0">
      <extLst>
        <ext xmlns:x15="http://schemas.microsoft.com/office/spreadsheetml/2010/11/main" uri="{B97F6D7D-B522-45F9-BDA1-12C45D357490}">
          <x15:cacheHierarchy aggregatedColumn="16"/>
        </ext>
      </extLst>
    </cacheHierarchy>
    <cacheHierarchy uniqueName="[Measures].[Summe von Andere]" caption="Summe von Andere" measure="1" displayFolder="" measureGroup="Tabelle_Auswertung  Straße   Hilfsspalte keine Energieangabe" count="0">
      <extLst>
        <ext xmlns:x15="http://schemas.microsoft.com/office/spreadsheetml/2010/11/main" uri="{B97F6D7D-B522-45F9-BDA1-12C45D357490}">
          <x15:cacheHierarchy aggregatedColumn="17"/>
        </ext>
      </extLst>
    </cacheHierarchy>
    <cacheHierarchy uniqueName="[Measures].[Summe von Heizöl (l/a) 2]" caption="Summe von Heizöl (l/a) 2" measure="1" displayFolder="" measureGroup="Umrechnung_Energie" count="0">
      <extLst>
        <ext xmlns:x15="http://schemas.microsoft.com/office/spreadsheetml/2010/11/main" uri="{B97F6D7D-B522-45F9-BDA1-12C45D357490}">
          <x15:cacheHierarchy aggregatedColumn="33"/>
        </ext>
      </extLst>
    </cacheHierarchy>
    <cacheHierarchy uniqueName="[Measures].[Energie - Pellets (kWh/a)]" caption="Energie - Pellets (kWh/a)" measure="1" displayFolder="" measureGroup="Tabelle_Auswertung  Straße   Hilfsspalte keine Energieangabe" count="0"/>
    <cacheHierarchy uniqueName="[Measures].[Energie - Wärmepumpe (kWh/a)]" caption="Energie - Wärmepumpe (kWh/a)" measure="1" displayFolder="" measureGroup="Tabelle_Auswertung  Straße   Hilfsspalte keine Energieangabe" count="0"/>
    <cacheHierarchy uniqueName="[Measures].[Energie - Holzhackschnitzel (kWh/a)]" caption="Energie - Holzhackschnitzel (kWh/a)" measure="1" displayFolder="" measureGroup="Tabelle_Auswertung  Straße   Hilfsspalte keine Energieangabe" count="0"/>
    <cacheHierarchy uniqueName="[Measures].[Energie - Holz (kWh/a)]" caption="Energie - Holz (kWh/a)" measure="1" displayFolder="" measureGroup="Tabelle_Auswertung  Straße   Hilfsspalte keine Energieangabe" count="0"/>
    <cacheHierarchy uniqueName="[Measures].[Energie - Heizöl (kWh/a)]" caption="Energie - Heizöl (kWh/a)" measure="1" displayFolder="" measureGroup="Tabelle_Auswertung  Straße   Hilfsspalte keine Energieangabe" count="0"/>
    <cacheHierarchy uniqueName="[Measures].[Energie - Erdgas (kWh/a)]" caption="Energie - Erdgas (kWh/a)" measure="1" displayFolder="" measureGroup="Tabelle_Auswertung  Straße   Hilfsspalte keine Energieangabe" count="0"/>
    <cacheHierarchy uniqueName="[Measures].[Energie - Flüssiggas (kWh/a)]" caption="Energie - Flüssiggas (kWh/a)" measure="1" displayFolder="" measureGroup="Tabelle_Auswertung  Straße   Hilfsspalte keine Energieangabe" count="0"/>
    <cacheHierarchy uniqueName="[Measures].[Summe Energie (kWh/a)]" caption="Summe Energie (kWh/a)" measure="1" displayFolder="" measureGroup="Tabelle_Auswertung  Straße   Hilfsspalte keine Energieangabe" count="0"/>
    <cacheHierarchy uniqueName="[Measures].[__XL_Count Tabelle_Auswertung  Straße   Hilfsspalte keine Energieangabe]" caption="__XL_Count Tabelle_Auswertung  Straße   Hilfsspalte keine Energieangabe" measure="1" displayFolder="" measureGroup="Tabelle_Auswertung  Straße   Hilfsspalte keine Energieangabe" count="0" hidden="1"/>
    <cacheHierarchy uniqueName="[Measures].[__XL_Count Tabelle_Straßenliste]" caption="__XL_Count Tabelle_Straßenliste" measure="1" displayFolder="" measureGroup="Tabelle_Straßenliste" count="0" hidden="1"/>
    <cacheHierarchy uniqueName="[Measures].[__XL_Count Umrechnung_Energie]" caption="__XL_Count Umrechnung_Energie" measure="1" displayFolder="" measureGroup="Umrechnung_Energie" count="0" hidden="1"/>
    <cacheHierarchy uniqueName="[Measures].[__Es sind keine Measures definiert]" caption="__Es sind keine Measures definiert" measure="1" displayFolder="" count="0" hidden="1"/>
  </cacheHierarchies>
  <kpis count="0"/>
  <dimensions count="4">
    <dimension measure="1" name="Measures" uniqueName="[Measures]" caption="Measures"/>
    <dimension name="Tabelle_Auswertung  Straße   Hilfsspalte keine Energieangabe" uniqueName="[Tabelle_Auswertung  Straße   Hilfsspalte keine Energieangabe]" caption="Tabelle_Auswertung  Straße   Hilfsspalte keine Energieangabe"/>
    <dimension name="Tabelle_Straßenliste" uniqueName="[Tabelle_Straßenliste]" caption="Tabelle_Straßenliste"/>
    <dimension name="Umrechnung_Energie" uniqueName="[Umrechnung_Energie]" caption="Umrechnung_Energie"/>
  </dimensions>
  <measureGroups count="3">
    <measureGroup name="Tabelle_Auswertung  Straße   Hilfsspalte keine Energieangabe" caption="Tabelle_Auswertung  Straße   Hilfsspalte keine Energieangabe"/>
    <measureGroup name="Tabelle_Straßenliste" caption="Tabelle_Straßenliste"/>
    <measureGroup name="Umrechnung_Energie" caption="Umrechnung_Energie"/>
  </measureGroups>
  <maps count="4">
    <map measureGroup="0" dimension="1"/>
    <map measureGroup="0" dimension="2"/>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lph Timmermann" refreshedDate="46118.722310879632" backgroundQuery="1" createdVersion="8" refreshedVersion="8" minRefreshableVersion="3" recordCount="0" supportSubquery="1" supportAdvancedDrill="1" xr:uid="{A3EEAA4F-C988-4D6D-86D4-5EA77E36B40F}">
  <cacheSource type="external" connectionId="2"/>
  <cacheFields count="3">
    <cacheField name="[Tabelle_Auswertung  Straße   Hilfsspalte keine Energieangabe].[Straße].[Straße]" caption="Straße" numFmtId="0" level="1">
      <sharedItems containsBlank="1" count="78">
        <m/>
        <s v="?"/>
        <s v="Achter de Schmee"/>
        <s v="Ahornweg"/>
        <s v="Am Berg"/>
        <s v="Am Brautplatz"/>
        <s v="Am Damm"/>
        <s v="Am Dorfplatz"/>
        <s v="Am Dorfteich"/>
        <s v="Am Krug"/>
        <s v="Am Linneberg"/>
        <s v="Am Marktplatz"/>
        <s v="Am Mühlenteich"/>
        <s v="Am Oeverseering"/>
        <s v="An der Beek"/>
        <s v="An der Treene"/>
        <s v="Augaarder Weg"/>
        <s v="Bäckerberg"/>
        <s v="Bahnhofstraße"/>
        <s v="Barderuper Dörpstraat"/>
        <s v="Barderuper Straße"/>
        <s v="Barderup-Nord"/>
        <s v="Barderup-Ost"/>
        <s v="Barderup-Petersholm"/>
        <s v="Bilschauweg"/>
        <s v="Birkenweg"/>
        <s v="Bundesstraße"/>
        <s v="Dorfstraße Munkwolstrup"/>
        <s v="Eselweg"/>
        <s v="Frörupholz"/>
        <s v="Frörupsand"/>
        <s v="Frörup-Westerfeld"/>
        <s v="Großsolter Weg"/>
        <s v="Hackelsmay"/>
        <s v="Harseeweg"/>
        <s v="Hauptstraße"/>
        <s v="Heidefelder Weg"/>
        <s v="Heidweg"/>
        <s v="Im Wiesengrund"/>
        <s v="Juhlschauer Straße"/>
        <s v="Kallehoe"/>
        <s v="Kirchentoft"/>
        <s v="Kirchenweg"/>
        <s v="Kreisstraße"/>
        <s v="Krokamp"/>
        <s v="Langacker"/>
        <s v="Lundweg"/>
        <s v="Mühlenweg"/>
        <s v="Munkwolstruper Weg"/>
        <s v="Norderlück"/>
        <s v="Ostertoft"/>
        <s v="Pumpstraße"/>
        <s v="Quellenweg"/>
        <s v="Rodelbarg"/>
        <s v="Sankelmarker Weg"/>
        <s v="Sniederbarg"/>
        <s v="Sörupmühle"/>
        <s v="Stapelholmer Weg"/>
        <s v="Süderfeld"/>
        <s v="Süderweg"/>
        <s v="Tannenweg"/>
        <s v="Tarper Straße"/>
        <s v="Tondernweg Süd"/>
        <s v="Treeneblick"/>
        <s v="Treenetal"/>
        <s v="Ulmenweg"/>
        <s v="Vielister Bogen"/>
        <s v="Waldstraße"/>
        <s v="Wanderuper Weg"/>
        <s v="Wehlberg"/>
        <s v="Westeracker"/>
        <s v="Westerhöhe"/>
        <s v="Westermoorweg"/>
        <s v="Westerreihe"/>
        <s v="Westertoft"/>
        <s v="Zur alten Schranke"/>
        <s v="Zur Heide"/>
        <s v="Zur Höhe"/>
      </sharedItems>
    </cacheField>
    <cacheField name="[Measures].[Summe Energie (kWh/a)]" caption="Summe Energie (kWh/a)" numFmtId="0" hierarchy="71" level="32767"/>
    <cacheField name="[Measures].[Summe von Hilfsspalte keine Energieangabe]" caption="Summe von Hilfsspalte keine Energieangabe" numFmtId="0" hierarchy="41" level="32767"/>
  </cacheFields>
  <cacheHierarchies count="76">
    <cacheHierarchy uniqueName="[Tabelle_Auswertung  Straße   Hilfsspalte keine Energieangabe].[Straße]" caption="Straße" attribute="1" defaultMemberUniqueName="[Tabelle_Auswertung  Straße   Hilfsspalte keine Energieangabe].[Straße].[All]" allUniqueName="[Tabelle_Auswertung  Straße   Hilfsspalte keine Energieangabe].[Straße].[All]" dimensionUniqueName="[Tabelle_Auswertung  Straße   Hilfsspalte keine Energieangabe]" displayFolder="" count="2" memberValueDatatype="130" unbalanced="0">
      <fieldsUsage count="2">
        <fieldUsage x="-1"/>
        <fieldUsage x="0"/>
      </fieldsUsage>
    </cacheHierarchy>
    <cacheHierarchy uniqueName="[Tabelle_Auswertung  Straße   Hilfsspalte keine Energieangabe].[Ortsteil]" caption="Ortsteil" attribute="1" defaultMemberUniqueName="[Tabelle_Auswertung  Straße   Hilfsspalte keine Energieangabe].[Ortsteil].[All]" allUniqueName="[Tabelle_Auswertung  Straße   Hilfsspalte keine Energieangabe].[Ortsteil].[All]" dimensionUniqueName="[Tabelle_Auswertung  Straße   Hilfsspalte keine Energieangabe]" displayFolder="" count="2" memberValueDatatype="130" unbalanced="0"/>
    <cacheHierarchy uniqueName="[Tabelle_Auswertung  Straße   Hilfsspalte keine Energieangabe].[Anschlussinteresse:]" caption="Anschlussinteresse:" attribute="1" defaultMemberUniqueName="[Tabelle_Auswertung  Straße   Hilfsspalte keine Energieangabe].[Anschlussinteresse:].[All]" allUniqueName="[Tabelle_Auswertung  Straße   Hilfsspalte keine Energieangabe].[Anschlussinteresse:].[All]" dimensionUniqueName="[Tabelle_Auswertung  Straße   Hilfsspalte keine Energieangabe]" displayFolder="" count="2" memberValueDatatype="130" unbalanced="0"/>
    <cacheHierarchy uniqueName="[Tabelle_Auswertung  Straße   Hilfsspalte keine Energieangabe].[ja]" caption="ja" attribute="1" defaultMemberUniqueName="[Tabelle_Auswertung  Straße   Hilfsspalte keine Energieangabe].[ja].[All]" allUniqueName="[Tabelle_Auswertung  Straße   Hilfsspalte keine Energieangabe].[ja].[All]" dimensionUniqueName="[Tabelle_Auswertung  Straße   Hilfsspalte keine Energieangabe]" displayFolder="" count="0" memberValueDatatype="20" unbalanced="0"/>
    <cacheHierarchy uniqueName="[Tabelle_Auswertung  Straße   Hilfsspalte keine Energieangabe].[ja &amp; unklar]" caption="ja &amp; unklar" attribute="1" defaultMemberUniqueName="[Tabelle_Auswertung  Straße   Hilfsspalte keine Energieangabe].[ja &amp; unklar].[All]" allUniqueName="[Tabelle_Auswertung  Straße   Hilfsspalte keine Energieangabe].[ja &amp; unklar].[All]" dimensionUniqueName="[Tabelle_Auswertung  Straße   Hilfsspalte keine Energieangabe]" displayFolder="" count="0" memberValueDatatype="20" unbalanced="0"/>
    <cacheHierarchy uniqueName="[Tabelle_Auswertung  Straße   Hilfsspalte keine Energieangabe].[unklar]" caption="unklar" attribute="1" defaultMemberUniqueName="[Tabelle_Auswertung  Straße   Hilfsspalte keine Energieangabe].[unklar].[All]" allUniqueName="[Tabelle_Auswertung  Straße   Hilfsspalte keine Energieangabe].[unklar].[All]" dimensionUniqueName="[Tabelle_Auswertung  Straße   Hilfsspalte keine Energieangabe]" displayFolder="" count="0" memberValueDatatype="20" unbalanced="0"/>
    <cacheHierarchy uniqueName="[Tabelle_Auswertung  Straße   Hilfsspalte keine Energieangabe].[nein &amp; unklar]" caption="nein &amp; unklar" attribute="1" defaultMemberUniqueName="[Tabelle_Auswertung  Straße   Hilfsspalte keine Energieangabe].[nein &amp; unklar].[All]" allUniqueName="[Tabelle_Auswertung  Straße   Hilfsspalte keine Energieangabe].[nein &amp; unklar].[All]" dimensionUniqueName="[Tabelle_Auswertung  Straße   Hilfsspalte keine Energieangabe]" displayFolder="" count="0" memberValueDatatype="20" unbalanced="0"/>
    <cacheHierarchy uniqueName="[Tabelle_Auswertung  Straße   Hilfsspalte keine Energieangabe].[nein]" caption="nein" attribute="1" defaultMemberUniqueName="[Tabelle_Auswertung  Straße   Hilfsspalte keine Energieangabe].[nein].[All]" allUniqueName="[Tabelle_Auswertung  Straße   Hilfsspalte keine Energieangabe].[nein].[All]" dimensionUniqueName="[Tabelle_Auswertung  Straße   Hilfsspalte keine Energieangabe]" displayFolder="" count="0" memberValueDatatype="20" unbalanced="0"/>
    <cacheHierarchy uniqueName="[Tabelle_Auswertung  Straße   Hilfsspalte keine Energieangabe].[Bisheriger Energieträger:]" caption="Bisheriger Energieträger:" attribute="1" defaultMemberUniqueName="[Tabelle_Auswertung  Straße   Hilfsspalte keine Energieangabe].[Bisheriger Energieträger:].[All]" allUniqueName="[Tabelle_Auswertung  Straße   Hilfsspalte keine Energieangabe].[Bisheriger Energieträger:].[All]" dimensionUniqueName="[Tabelle_Auswertung  Straße   Hilfsspalte keine Energieangabe]" displayFolder="" count="0" memberValueDatatype="130" unbalanced="0"/>
    <cacheHierarchy uniqueName="[Tabelle_Auswertung  Straße   Hilfsspalte keine Energieangabe].[Heizöl]" caption="Heizöl" attribute="1" defaultMemberUniqueName="[Tabelle_Auswertung  Straße   Hilfsspalte keine Energieangabe].[Heizöl].[All]" allUniqueName="[Tabelle_Auswertung  Straße   Hilfsspalte keine Energieangabe].[Heizöl].[All]" dimensionUniqueName="[Tabelle_Auswertung  Straße   Hilfsspalte keine Energieangabe]" displayFolder="" count="0" memberValueDatatype="20" unbalanced="0"/>
    <cacheHierarchy uniqueName="[Tabelle_Auswertung  Straße   Hilfsspalte keine Energieangabe].[Erdgas]" caption="Erdgas" attribute="1" defaultMemberUniqueName="[Tabelle_Auswertung  Straße   Hilfsspalte keine Energieangabe].[Erdgas].[All]" allUniqueName="[Tabelle_Auswertung  Straße   Hilfsspalte keine Energieangabe].[Erdgas].[All]" dimensionUniqueName="[Tabelle_Auswertung  Straße   Hilfsspalte keine Energieangabe]" displayFolder="" count="0" memberValueDatatype="20" unbalanced="0"/>
    <cacheHierarchy uniqueName="[Tabelle_Auswertung  Straße   Hilfsspalte keine Energieangabe].[Flüssiggas]" caption="Flüssiggas" attribute="1" defaultMemberUniqueName="[Tabelle_Auswertung  Straße   Hilfsspalte keine Energieangabe].[Flüssiggas].[All]" allUniqueName="[Tabelle_Auswertung  Straße   Hilfsspalte keine Energieangabe].[Flüssiggas].[All]" dimensionUniqueName="[Tabelle_Auswertung  Straße   Hilfsspalte keine Energieangabe]" displayFolder="" count="0" memberValueDatatype="20" unbalanced="0"/>
    <cacheHierarchy uniqueName="[Tabelle_Auswertung  Straße   Hilfsspalte keine Energieangabe].[Strom]" caption="Strom" attribute="1" defaultMemberUniqueName="[Tabelle_Auswertung  Straße   Hilfsspalte keine Energieangabe].[Strom].[All]" allUniqueName="[Tabelle_Auswertung  Straße   Hilfsspalte keine Energieangabe].[Strom].[All]" dimensionUniqueName="[Tabelle_Auswertung  Straße   Hilfsspalte keine Energieangabe]" displayFolder="" count="0" memberValueDatatype="20" unbalanced="0"/>
    <cacheHierarchy uniqueName="[Tabelle_Auswertung  Straße   Hilfsspalte keine Energieangabe].[Wärmepumpe]" caption="Wärmepumpe" attribute="1" defaultMemberUniqueName="[Tabelle_Auswertung  Straße   Hilfsspalte keine Energieangabe].[Wärmepumpe].[All]" allUniqueName="[Tabelle_Auswertung  Straße   Hilfsspalte keine Energieangabe].[Wärmepumpe].[All]" dimensionUniqueName="[Tabelle_Auswertung  Straße   Hilfsspalte keine Energieangabe]" displayFolder="" count="0" memberValueDatatype="20" unbalanced="0"/>
    <cacheHierarchy uniqueName="[Tabelle_Auswertung  Straße   Hilfsspalte keine Energieangabe].[Holz]" caption="Holz" attribute="1" defaultMemberUniqueName="[Tabelle_Auswertung  Straße   Hilfsspalte keine Energieangabe].[Holz].[All]" allUniqueName="[Tabelle_Auswertung  Straße   Hilfsspalte keine Energieangabe].[Holz].[All]" dimensionUniqueName="[Tabelle_Auswertung  Straße   Hilfsspalte keine Energieangabe]" displayFolder="" count="0" memberValueDatatype="20" unbalanced="0"/>
    <cacheHierarchy uniqueName="[Tabelle_Auswertung  Straße   Hilfsspalte keine Energieangabe].[Pellets]" caption="Pellets" attribute="1" defaultMemberUniqueName="[Tabelle_Auswertung  Straße   Hilfsspalte keine Energieangabe].[Pellets].[All]" allUniqueName="[Tabelle_Auswertung  Straße   Hilfsspalte keine Energieangabe].[Pellets].[All]" dimensionUniqueName="[Tabelle_Auswertung  Straße   Hilfsspalte keine Energieangabe]" displayFolder="" count="0" memberValueDatatype="20" unbalanced="0"/>
    <cacheHierarchy uniqueName="[Tabelle_Auswertung  Straße   Hilfsspalte keine Energieangabe].[Hackschnitzel]" caption="Hackschnitzel" attribute="1" defaultMemberUniqueName="[Tabelle_Auswertung  Straße   Hilfsspalte keine Energieangabe].[Hackschnitzel].[All]" allUniqueName="[Tabelle_Auswertung  Straße   Hilfsspalte keine Energieangabe].[Hackschnitzel].[All]" dimensionUniqueName="[Tabelle_Auswertung  Straße   Hilfsspalte keine Energieangabe]" displayFolder="" count="0" memberValueDatatype="20" unbalanced="0"/>
    <cacheHierarchy uniqueName="[Tabelle_Auswertung  Straße   Hilfsspalte keine Energieangabe].[Andere]" caption="Andere" attribute="1" defaultMemberUniqueName="[Tabelle_Auswertung  Straße   Hilfsspalte keine Energieangabe].[Andere].[All]" allUniqueName="[Tabelle_Auswertung  Straße   Hilfsspalte keine Energieangabe].[Andere].[All]" dimensionUniqueName="[Tabelle_Auswertung  Straße   Hilfsspalte keine Energieangabe]" displayFolder="" count="0" memberValueDatatype="20" unbalanced="0"/>
    <cacheHierarchy uniqueName="[Tabelle_Auswertung  Straße   Hilfsspalte keine Energieangabe].[Heizöl (l/a)]" caption="Heizöl (l/a)" attribute="1" defaultMemberUniqueName="[Tabelle_Auswertung  Straße   Hilfsspalte keine Energieangabe].[Heizöl (l/a)].[All]" allUniqueName="[Tabelle_Auswertung  Straße   Hilfsspalte keine Energieangabe].[Heizöl (l/a)].[All]" dimensionUniqueName="[Tabelle_Auswertung  Straße   Hilfsspalte keine Energieangabe]" displayFolder="" count="0" memberValueDatatype="20" unbalanced="0"/>
    <cacheHierarchy uniqueName="[Tabelle_Auswertung  Straße   Hilfsspalte keine Energieangabe].[Erdgas (m3/a)]" caption="Erdgas (m3/a)" attribute="1" defaultMemberUniqueName="[Tabelle_Auswertung  Straße   Hilfsspalte keine Energieangabe].[Erdgas (m3/a)].[All]" allUniqueName="[Tabelle_Auswertung  Straße   Hilfsspalte keine Energieangabe].[Erdgas (m3/a)].[All]" dimensionUniqueName="[Tabelle_Auswertung  Straße   Hilfsspalte keine Energieangabe]" displayFolder="" count="0" memberValueDatatype="5" unbalanced="0"/>
    <cacheHierarchy uniqueName="[Tabelle_Auswertung  Straße   Hilfsspalte keine Energieangabe].[Flüssiggas (l/a):]" caption="Flüssiggas (l/a):" attribute="1" defaultMemberUniqueName="[Tabelle_Auswertung  Straße   Hilfsspalte keine Energieangabe].[Flüssiggas (l/a):].[All]" allUniqueName="[Tabelle_Auswertung  Straße   Hilfsspalte keine Energieangabe].[Flüssiggas (l/a):].[All]" dimensionUniqueName="[Tabelle_Auswertung  Straße   Hilfsspalte keine Energieangabe]" displayFolder="" count="0" memberValueDatatype="5" unbalanced="0"/>
    <cacheHierarchy uniqueName="[Tabelle_Auswertung  Straße   Hilfsspalte keine Energieangabe].[Strom (kWh/a):]" caption="Strom (kWh/a):" attribute="1" defaultMemberUniqueName="[Tabelle_Auswertung  Straße   Hilfsspalte keine Energieangabe].[Strom (kWh/a):].[All]" allUniqueName="[Tabelle_Auswertung  Straße   Hilfsspalte keine Energieangabe].[Strom (kWh/a):].[All]" dimensionUniqueName="[Tabelle_Auswertung  Straße   Hilfsspalte keine Energieangabe]" displayFolder="" count="0" memberValueDatatype="20" unbalanced="0"/>
    <cacheHierarchy uniqueName="[Tabelle_Auswertung  Straße   Hilfsspalte keine Energieangabe].[Wärmepumpe (kWh/a):]" caption="Wärmepumpe (kWh/a):" attribute="1" defaultMemberUniqueName="[Tabelle_Auswertung  Straße   Hilfsspalte keine Energieangabe].[Wärmepumpe (kWh/a):].[All]" allUniqueName="[Tabelle_Auswertung  Straße   Hilfsspalte keine Energieangabe].[Wärmepumpe (kWh/a):].[All]" dimensionUniqueName="[Tabelle_Auswertung  Straße   Hilfsspalte keine Energieangabe]" displayFolder="" count="0" memberValueDatatype="20" unbalanced="0"/>
    <cacheHierarchy uniqueName="[Tabelle_Auswertung  Straße   Hilfsspalte keine Energieangabe].[Holz-Kamin (Raummeter/a):]" caption="Holz-Kamin (Raummeter/a):" attribute="1" defaultMemberUniqueName="[Tabelle_Auswertung  Straße   Hilfsspalte keine Energieangabe].[Holz-Kamin (Raummeter/a):].[All]" allUniqueName="[Tabelle_Auswertung  Straße   Hilfsspalte keine Energieangabe].[Holz-Kamin (Raummeter/a):].[All]" dimensionUniqueName="[Tabelle_Auswertung  Straße   Hilfsspalte keine Energieangabe]" displayFolder="" count="0" memberValueDatatype="5" unbalanced="0"/>
    <cacheHierarchy uniqueName="[Tabelle_Auswertung  Straße   Hilfsspalte keine Energieangabe].[Holz-Pellets (kg/a):]" caption="Holz-Pellets (kg/a):" attribute="1" defaultMemberUniqueName="[Tabelle_Auswertung  Straße   Hilfsspalte keine Energieangabe].[Holz-Pellets (kg/a):].[All]" allUniqueName="[Tabelle_Auswertung  Straße   Hilfsspalte keine Energieangabe].[Holz-Pellets (kg/a):].[All]" dimensionUniqueName="[Tabelle_Auswertung  Straße   Hilfsspalte keine Energieangabe]" displayFolder="" count="0" memberValueDatatype="20" unbalanced="0"/>
    <cacheHierarchy uniqueName="[Tabelle_Auswertung  Straße   Hilfsspalte keine Energieangabe].[Holzhackschnitzel (Schüttraummeter/a):]" caption="Holzhackschnitzel (Schüttraummeter/a):" attribute="1" defaultMemberUniqueName="[Tabelle_Auswertung  Straße   Hilfsspalte keine Energieangabe].[Holzhackschnitzel (Schüttraummeter/a):].[All]" allUniqueName="[Tabelle_Auswertung  Straße   Hilfsspalte keine Energieangabe].[Holzhackschnitzel (Schüttraummeter/a):].[All]" dimensionUniqueName="[Tabelle_Auswertung  Straße   Hilfsspalte keine Energieangabe]" displayFolder="" count="0" memberValueDatatype="20" unbalanced="0"/>
    <cacheHierarchy uniqueName="[Tabelle_Auswertung  Straße   Hilfsspalte keine Energieangabe].[Hilfsspalte keine Energieangabe]" caption="Hilfsspalte keine Energieangabe" attribute="1" defaultMemberUniqueName="[Tabelle_Auswertung  Straße   Hilfsspalte keine Energieangabe].[Hilfsspalte keine Energieangabe].[All]" allUniqueName="[Tabelle_Auswertung  Straße   Hilfsspalte keine Energieangabe].[Hilfsspalte keine Energieangabe].[All]" dimensionUniqueName="[Tabelle_Auswertung  Straße   Hilfsspalte keine Energieangabe]" displayFolder="" count="0" memberValueDatatype="20" unbalanced="0"/>
    <cacheHierarchy uniqueName="[Tabelle_Straßenliste].[Straße]" caption="Straße" attribute="1" defaultMemberUniqueName="[Tabelle_Straßenliste].[Straße].[All]" allUniqueName="[Tabelle_Straßenliste].[Straße].[All]" dimensionUniqueName="[Tabelle_Straßenliste]" displayFolder="" count="0" memberValueDatatype="130" unbalanced="0"/>
    <cacheHierarchy uniqueName="[Tabelle_Straßenliste].[Verteilte Fragebögen]" caption="Verteilte Fragebögen" attribute="1" defaultMemberUniqueName="[Tabelle_Straßenliste].[Verteilte Fragebögen].[All]" allUniqueName="[Tabelle_Straßenliste].[Verteilte Fragebögen].[All]" dimensionUniqueName="[Tabelle_Straßenliste]" displayFolder="" count="0" memberValueDatatype="20" unbalanced="0"/>
    <cacheHierarchy uniqueName="[Tabelle_Straßenliste].[Abgegebene Fragebögen]" caption="Abgegebene Fragebögen" attribute="1" defaultMemberUniqueName="[Tabelle_Straßenliste].[Abgegebene Fragebögen].[All]" allUniqueName="[Tabelle_Straßenliste].[Abgegebene Fragebögen].[All]" dimensionUniqueName="[Tabelle_Straßenliste]" displayFolder="" count="0" memberValueDatatype="20" unbalanced="0"/>
    <cacheHierarchy uniqueName="[Tabelle_Straßenliste].[Quote]" caption="Quote" attribute="1" defaultMemberUniqueName="[Tabelle_Straßenliste].[Quote].[All]" allUniqueName="[Tabelle_Straßenliste].[Quote].[All]" dimensionUniqueName="[Tabelle_Straßenliste]" displayFolder="" count="0" memberValueDatatype="5" unbalanced="0"/>
    <cacheHierarchy uniqueName="[Tabelle_Straßenliste].[Ortsteil]" caption="Ortsteil" attribute="1" defaultMemberUniqueName="[Tabelle_Straßenliste].[Ortsteil].[All]" allUniqueName="[Tabelle_Straßenliste].[Ortsteil].[All]" dimensionUniqueName="[Tabelle_Straßenliste]" displayFolder="" count="0" memberValueDatatype="130" unbalanced="0"/>
    <cacheHierarchy uniqueName="[Tabelle_Straßenliste].[Straßenlänge angepasst (m)]" caption="Straßenlänge angepasst (m)" attribute="1" defaultMemberUniqueName="[Tabelle_Straßenliste].[Straßenlänge angepasst (m)].[All]" allUniqueName="[Tabelle_Straßenliste].[Straßenlänge angepasst (m)].[All]" dimensionUniqueName="[Tabelle_Straßenliste]" displayFolder="" count="0" memberValueDatatype="20" unbalanced="0"/>
    <cacheHierarchy uniqueName="[Umrechnung_Energie].[Heizöl (l/a)]" caption="Heizöl (l/a)" attribute="1" defaultMemberUniqueName="[Umrechnung_Energie].[Heizöl (l/a)].[All]" allUniqueName="[Umrechnung_Energie].[Heizöl (l/a)].[All]" dimensionUniqueName="[Umrechnung_Energie]" displayFolder="" count="0" memberValueDatatype="20" unbalanced="0"/>
    <cacheHierarchy uniqueName="[Umrechnung_Energie].[Erdgas (m³/a)]" caption="Erdgas (m³/a)" attribute="1" defaultMemberUniqueName="[Umrechnung_Energie].[Erdgas (m³/a)].[All]" allUniqueName="[Umrechnung_Energie].[Erdgas (m³/a)].[All]" dimensionUniqueName="[Umrechnung_Energie]" displayFolder="" count="0" memberValueDatatype="20" unbalanced="0"/>
    <cacheHierarchy uniqueName="[Umrechnung_Energie].[Flüssiggas (l/a)]" caption="Flüssiggas (l/a)" attribute="1" defaultMemberUniqueName="[Umrechnung_Energie].[Flüssiggas (l/a)].[All]" allUniqueName="[Umrechnung_Energie].[Flüssiggas (l/a)].[All]" dimensionUniqueName="[Umrechnung_Energie]" displayFolder="" count="0" memberValueDatatype="5" unbalanced="0"/>
    <cacheHierarchy uniqueName="[Umrechnung_Energie].[Wärmepumpe (kWh/a)]" caption="Wärmepumpe (kWh/a)" attribute="1" defaultMemberUniqueName="[Umrechnung_Energie].[Wärmepumpe (kWh/a)].[All]" allUniqueName="[Umrechnung_Energie].[Wärmepumpe (kWh/a)].[All]" dimensionUniqueName="[Umrechnung_Energie]" displayFolder="" count="0" memberValueDatatype="20" unbalanced="0"/>
    <cacheHierarchy uniqueName="[Umrechnung_Energie].[Holz (rm/a)]" caption="Holz (rm/a)" attribute="1" defaultMemberUniqueName="[Umrechnung_Energie].[Holz (rm/a)].[All]" allUniqueName="[Umrechnung_Energie].[Holz (rm/a)].[All]" dimensionUniqueName="[Umrechnung_Energie]" displayFolder="" count="0" memberValueDatatype="20" unbalanced="0"/>
    <cacheHierarchy uniqueName="[Umrechnung_Energie].[Pellets (kg/a)]" caption="Pellets (kg/a)" attribute="1" defaultMemberUniqueName="[Umrechnung_Energie].[Pellets (kg/a)].[All]" allUniqueName="[Umrechnung_Energie].[Pellets (kg/a)].[All]" dimensionUniqueName="[Umrechnung_Energie]" displayFolder="" count="0" memberValueDatatype="5" unbalanced="0"/>
    <cacheHierarchy uniqueName="[Umrechnung_Energie].[Holzhackschnitzel (srm/a)]" caption="Holzhackschnitzel (srm/a)" attribute="1" defaultMemberUniqueName="[Umrechnung_Energie].[Holzhackschnitzel (srm/a)].[All]" allUniqueName="[Umrechnung_Energie].[Holzhackschnitzel (srm/a)].[All]" dimensionUniqueName="[Umrechnung_Energie]" displayFolder="" count="0" memberValueDatatype="20" unbalanced="0"/>
    <cacheHierarchy uniqueName="[Measures].[Summe von Strom 2]" caption="Summe von Strom 2" measure="1" displayFolder="" measureGroup="Tabelle_Auswertung  Straße   Hilfsspalte keine Energieangabe" count="0">
      <extLst>
        <ext xmlns:x15="http://schemas.microsoft.com/office/spreadsheetml/2010/11/main" uri="{B97F6D7D-B522-45F9-BDA1-12C45D357490}">
          <x15:cacheHierarchy aggregatedColumn="12"/>
        </ext>
      </extLst>
    </cacheHierarchy>
    <cacheHierarchy uniqueName="[Measures].[Summe von Hilfsspalte keine Energieangabe]" caption="Summe von Hilfsspalte keine Energieangabe" measure="1" displayFolder="" measureGroup="Tabelle_Auswertung  Straße   Hilfsspalte keine Energieangabe" count="0" oneField="1">
      <fieldsUsage count="1">
        <fieldUsage x="2"/>
      </fieldsUsage>
      <extLst>
        <ext xmlns:x15="http://schemas.microsoft.com/office/spreadsheetml/2010/11/main" uri="{B97F6D7D-B522-45F9-BDA1-12C45D357490}">
          <x15:cacheHierarchy aggregatedColumn="26"/>
        </ext>
      </extLst>
    </cacheHierarchy>
    <cacheHierarchy uniqueName="[Measures].[Summe von Strom (kWh/a):]" caption="Summe von Strom (kWh/a):" measure="1" displayFolder="" measureGroup="Tabelle_Auswertung  Straße   Hilfsspalte keine Energieangabe" count="0">
      <extLst>
        <ext xmlns:x15="http://schemas.microsoft.com/office/spreadsheetml/2010/11/main" uri="{B97F6D7D-B522-45F9-BDA1-12C45D357490}">
          <x15:cacheHierarchy aggregatedColumn="21"/>
        </ext>
      </extLst>
    </cacheHierarchy>
    <cacheHierarchy uniqueName="[Measures].[Summe von Holz-Pellets (kg/a): 2]" caption="Summe von Holz-Pellets (kg/a): 2" measure="1" displayFolder="" measureGroup="Tabelle_Auswertung  Straße   Hilfsspalte keine Energieangabe" count="0">
      <extLst>
        <ext xmlns:x15="http://schemas.microsoft.com/office/spreadsheetml/2010/11/main" uri="{B97F6D7D-B522-45F9-BDA1-12C45D357490}">
          <x15:cacheHierarchy aggregatedColumn="24"/>
        </ext>
      </extLst>
    </cacheHierarchy>
    <cacheHierarchy uniqueName="[Measures].[Summe von Wärmepumpe (kWh/a):]" caption="Summe von Wärmepumpe (kWh/a):" measure="1" displayFolder="" measureGroup="Tabelle_Auswertung  Straße   Hilfsspalte keine Energieangabe" count="0">
      <extLst>
        <ext xmlns:x15="http://schemas.microsoft.com/office/spreadsheetml/2010/11/main" uri="{B97F6D7D-B522-45F9-BDA1-12C45D357490}">
          <x15:cacheHierarchy aggregatedColumn="22"/>
        </ext>
      </extLst>
    </cacheHierarchy>
    <cacheHierarchy uniqueName="[Measures].[Summe von Wärmepumpe 2]" caption="Summe von Wärmepumpe 2" measure="1" displayFolder="" measureGroup="Tabelle_Auswertung  Straße   Hilfsspalte keine Energieangabe" count="0">
      <extLst>
        <ext xmlns:x15="http://schemas.microsoft.com/office/spreadsheetml/2010/11/main" uri="{B97F6D7D-B522-45F9-BDA1-12C45D357490}">
          <x15:cacheHierarchy aggregatedColumn="13"/>
        </ext>
      </extLst>
    </cacheHierarchy>
    <cacheHierarchy uniqueName="[Measures].[Summe von Holzhackschnitzel (Schüttraummeter/a):]" caption="Summe von Holzhackschnitzel (Schüttraummeter/a):" measure="1" displayFolder="" measureGroup="Tabelle_Auswertung  Straße   Hilfsspalte keine Energieangabe" count="0">
      <extLst>
        <ext xmlns:x15="http://schemas.microsoft.com/office/spreadsheetml/2010/11/main" uri="{B97F6D7D-B522-45F9-BDA1-12C45D357490}">
          <x15:cacheHierarchy aggregatedColumn="25"/>
        </ext>
      </extLst>
    </cacheHierarchy>
    <cacheHierarchy uniqueName="[Measures].[Summe von Holz-Kamin (Raummeter/a):]" caption="Summe von Holz-Kamin (Raummeter/a):" measure="1" displayFolder="" measureGroup="Tabelle_Auswertung  Straße   Hilfsspalte keine Energieangabe" count="0">
      <extLst>
        <ext xmlns:x15="http://schemas.microsoft.com/office/spreadsheetml/2010/11/main" uri="{B97F6D7D-B522-45F9-BDA1-12C45D357490}">
          <x15:cacheHierarchy aggregatedColumn="23"/>
        </ext>
      </extLst>
    </cacheHierarchy>
    <cacheHierarchy uniqueName="[Measures].[Summe von Heizöl (l/a)]" caption="Summe von Heizöl (l/a)" measure="1" displayFolder="" measureGroup="Tabelle_Auswertung  Straße   Hilfsspalte keine Energieangabe" count="0">
      <extLst>
        <ext xmlns:x15="http://schemas.microsoft.com/office/spreadsheetml/2010/11/main" uri="{B97F6D7D-B522-45F9-BDA1-12C45D357490}">
          <x15:cacheHierarchy aggregatedColumn="18"/>
        </ext>
      </extLst>
    </cacheHierarchy>
    <cacheHierarchy uniqueName="[Measures].[Summe von Erdgas 2]" caption="Summe von Erdgas 2" measure="1" displayFolder="" measureGroup="Tabelle_Auswertung  Straße   Hilfsspalte keine Energieangabe" count="0">
      <extLst>
        <ext xmlns:x15="http://schemas.microsoft.com/office/spreadsheetml/2010/11/main" uri="{B97F6D7D-B522-45F9-BDA1-12C45D357490}">
          <x15:cacheHierarchy aggregatedColumn="10"/>
        </ext>
      </extLst>
    </cacheHierarchy>
    <cacheHierarchy uniqueName="[Measures].[Summe von Erdgas (m3/a)]" caption="Summe von Erdgas (m3/a)" measure="1" displayFolder="" measureGroup="Tabelle_Auswertung  Straße   Hilfsspalte keine Energieangabe" count="0">
      <extLst>
        <ext xmlns:x15="http://schemas.microsoft.com/office/spreadsheetml/2010/11/main" uri="{B97F6D7D-B522-45F9-BDA1-12C45D357490}">
          <x15:cacheHierarchy aggregatedColumn="19"/>
        </ext>
      </extLst>
    </cacheHierarchy>
    <cacheHierarchy uniqueName="[Measures].[Summe von Flüssiggas (l/a):]" caption="Summe von Flüssiggas (l/a):" measure="1" displayFolder="" measureGroup="Tabelle_Auswertung  Straße   Hilfsspalte keine Energieangabe" count="0">
      <extLst>
        <ext xmlns:x15="http://schemas.microsoft.com/office/spreadsheetml/2010/11/main" uri="{B97F6D7D-B522-45F9-BDA1-12C45D357490}">
          <x15:cacheHierarchy aggregatedColumn="20"/>
        </ext>
      </extLst>
    </cacheHierarchy>
    <cacheHierarchy uniqueName="[Measures].[Summe von ja 2]" caption="Summe von ja 2" measure="1" displayFolder="" measureGroup="Tabelle_Auswertung  Straße   Hilfsspalte keine Energieangabe" count="0">
      <extLst>
        <ext xmlns:x15="http://schemas.microsoft.com/office/spreadsheetml/2010/11/main" uri="{B97F6D7D-B522-45F9-BDA1-12C45D357490}">
          <x15:cacheHierarchy aggregatedColumn="3"/>
        </ext>
      </extLst>
    </cacheHierarchy>
    <cacheHierarchy uniqueName="[Measures].[Summe von ja &amp; unklar 2]" caption="Summe von ja &amp; unklar 2" measure="1" displayFolder="" measureGroup="Tabelle_Auswertung  Straße   Hilfsspalte keine Energieangabe" count="0">
      <extLst>
        <ext xmlns:x15="http://schemas.microsoft.com/office/spreadsheetml/2010/11/main" uri="{B97F6D7D-B522-45F9-BDA1-12C45D357490}">
          <x15:cacheHierarchy aggregatedColumn="4"/>
        </ext>
      </extLst>
    </cacheHierarchy>
    <cacheHierarchy uniqueName="[Measures].[Summe von unklar 2]" caption="Summe von unklar 2" measure="1" displayFolder="" measureGroup="Tabelle_Auswertung  Straße   Hilfsspalte keine Energieangabe" count="0">
      <extLst>
        <ext xmlns:x15="http://schemas.microsoft.com/office/spreadsheetml/2010/11/main" uri="{B97F6D7D-B522-45F9-BDA1-12C45D357490}">
          <x15:cacheHierarchy aggregatedColumn="5"/>
        </ext>
      </extLst>
    </cacheHierarchy>
    <cacheHierarchy uniqueName="[Measures].[Summe von nein &amp; unklar 2]" caption="Summe von nein &amp; unklar 2" measure="1" displayFolder="" measureGroup="Tabelle_Auswertung  Straße   Hilfsspalte keine Energieangabe" count="0">
      <extLst>
        <ext xmlns:x15="http://schemas.microsoft.com/office/spreadsheetml/2010/11/main" uri="{B97F6D7D-B522-45F9-BDA1-12C45D357490}">
          <x15:cacheHierarchy aggregatedColumn="6"/>
        </ext>
      </extLst>
    </cacheHierarchy>
    <cacheHierarchy uniqueName="[Measures].[Summe von nein 2]" caption="Summe von nein 2" measure="1" displayFolder="" measureGroup="Tabelle_Auswertung  Straße   Hilfsspalte keine Energieangabe" count="0">
      <extLst>
        <ext xmlns:x15="http://schemas.microsoft.com/office/spreadsheetml/2010/11/main" uri="{B97F6D7D-B522-45F9-BDA1-12C45D357490}">
          <x15:cacheHierarchy aggregatedColumn="7"/>
        </ext>
      </extLst>
    </cacheHierarchy>
    <cacheHierarchy uniqueName="[Measures].[Summe von Heizöl]" caption="Summe von Heizöl" measure="1" displayFolder="" measureGroup="Tabelle_Auswertung  Straße   Hilfsspalte keine Energieangabe" count="0">
      <extLst>
        <ext xmlns:x15="http://schemas.microsoft.com/office/spreadsheetml/2010/11/main" uri="{B97F6D7D-B522-45F9-BDA1-12C45D357490}">
          <x15:cacheHierarchy aggregatedColumn="9"/>
        </ext>
      </extLst>
    </cacheHierarchy>
    <cacheHierarchy uniqueName="[Measures].[Summe von Flüssiggas]" caption="Summe von Flüssiggas" measure="1" displayFolder="" measureGroup="Tabelle_Auswertung  Straße   Hilfsspalte keine Energieangabe" count="0">
      <extLst>
        <ext xmlns:x15="http://schemas.microsoft.com/office/spreadsheetml/2010/11/main" uri="{B97F6D7D-B522-45F9-BDA1-12C45D357490}">
          <x15:cacheHierarchy aggregatedColumn="11"/>
        </ext>
      </extLst>
    </cacheHierarchy>
    <cacheHierarchy uniqueName="[Measures].[Summe von Holz]" caption="Summe von Holz" measure="1" displayFolder="" measureGroup="Tabelle_Auswertung  Straße   Hilfsspalte keine Energieangabe" count="0">
      <extLst>
        <ext xmlns:x15="http://schemas.microsoft.com/office/spreadsheetml/2010/11/main" uri="{B97F6D7D-B522-45F9-BDA1-12C45D357490}">
          <x15:cacheHierarchy aggregatedColumn="14"/>
        </ext>
      </extLst>
    </cacheHierarchy>
    <cacheHierarchy uniqueName="[Measures].[Summe von Pellets]" caption="Summe von Pellets" measure="1" displayFolder="" measureGroup="Tabelle_Auswertung  Straße   Hilfsspalte keine Energieangabe" count="0">
      <extLst>
        <ext xmlns:x15="http://schemas.microsoft.com/office/spreadsheetml/2010/11/main" uri="{B97F6D7D-B522-45F9-BDA1-12C45D357490}">
          <x15:cacheHierarchy aggregatedColumn="15"/>
        </ext>
      </extLst>
    </cacheHierarchy>
    <cacheHierarchy uniqueName="[Measures].[Summe von Hackschnitzel]" caption="Summe von Hackschnitzel" measure="1" displayFolder="" measureGroup="Tabelle_Auswertung  Straße   Hilfsspalte keine Energieangabe" count="0">
      <extLst>
        <ext xmlns:x15="http://schemas.microsoft.com/office/spreadsheetml/2010/11/main" uri="{B97F6D7D-B522-45F9-BDA1-12C45D357490}">
          <x15:cacheHierarchy aggregatedColumn="16"/>
        </ext>
      </extLst>
    </cacheHierarchy>
    <cacheHierarchy uniqueName="[Measures].[Summe von Andere]" caption="Summe von Andere" measure="1" displayFolder="" measureGroup="Tabelle_Auswertung  Straße   Hilfsspalte keine Energieangabe" count="0">
      <extLst>
        <ext xmlns:x15="http://schemas.microsoft.com/office/spreadsheetml/2010/11/main" uri="{B97F6D7D-B522-45F9-BDA1-12C45D357490}">
          <x15:cacheHierarchy aggregatedColumn="17"/>
        </ext>
      </extLst>
    </cacheHierarchy>
    <cacheHierarchy uniqueName="[Measures].[Summe von Heizöl (l/a) 2]" caption="Summe von Heizöl (l/a) 2" measure="1" displayFolder="" measureGroup="Umrechnung_Energie" count="0">
      <extLst>
        <ext xmlns:x15="http://schemas.microsoft.com/office/spreadsheetml/2010/11/main" uri="{B97F6D7D-B522-45F9-BDA1-12C45D357490}">
          <x15:cacheHierarchy aggregatedColumn="33"/>
        </ext>
      </extLst>
    </cacheHierarchy>
    <cacheHierarchy uniqueName="[Measures].[Energie - Pellets (kWh/a)]" caption="Energie - Pellets (kWh/a)" measure="1" displayFolder="" measureGroup="Tabelle_Auswertung  Straße   Hilfsspalte keine Energieangabe" count="0"/>
    <cacheHierarchy uniqueName="[Measures].[Energie - Wärmepumpe (kWh/a)]" caption="Energie - Wärmepumpe (kWh/a)" measure="1" displayFolder="" measureGroup="Tabelle_Auswertung  Straße   Hilfsspalte keine Energieangabe" count="0"/>
    <cacheHierarchy uniqueName="[Measures].[Energie - Holzhackschnitzel (kWh/a)]" caption="Energie - Holzhackschnitzel (kWh/a)" measure="1" displayFolder="" measureGroup="Tabelle_Auswertung  Straße   Hilfsspalte keine Energieangabe" count="0"/>
    <cacheHierarchy uniqueName="[Measures].[Energie - Holz (kWh/a)]" caption="Energie - Holz (kWh/a)" measure="1" displayFolder="" measureGroup="Tabelle_Auswertung  Straße   Hilfsspalte keine Energieangabe" count="0"/>
    <cacheHierarchy uniqueName="[Measures].[Energie - Heizöl (kWh/a)]" caption="Energie - Heizöl (kWh/a)" measure="1" displayFolder="" measureGroup="Tabelle_Auswertung  Straße   Hilfsspalte keine Energieangabe" count="0"/>
    <cacheHierarchy uniqueName="[Measures].[Energie - Erdgas (kWh/a)]" caption="Energie - Erdgas (kWh/a)" measure="1" displayFolder="" measureGroup="Tabelle_Auswertung  Straße   Hilfsspalte keine Energieangabe" count="0"/>
    <cacheHierarchy uniqueName="[Measures].[Energie - Flüssiggas (kWh/a)]" caption="Energie - Flüssiggas (kWh/a)" measure="1" displayFolder="" measureGroup="Tabelle_Auswertung  Straße   Hilfsspalte keine Energieangabe" count="0"/>
    <cacheHierarchy uniqueName="[Measures].[Summe Energie (kWh/a)]" caption="Summe Energie (kWh/a)" measure="1" displayFolder="" measureGroup="Tabelle_Auswertung  Straße   Hilfsspalte keine Energieangabe" count="0" oneField="1">
      <fieldsUsage count="1">
        <fieldUsage x="1"/>
      </fieldsUsage>
    </cacheHierarchy>
    <cacheHierarchy uniqueName="[Measures].[__XL_Count Tabelle_Auswertung  Straße   Hilfsspalte keine Energieangabe]" caption="__XL_Count Tabelle_Auswertung  Straße   Hilfsspalte keine Energieangabe" measure="1" displayFolder="" measureGroup="Tabelle_Auswertung  Straße   Hilfsspalte keine Energieangabe" count="0" hidden="1"/>
    <cacheHierarchy uniqueName="[Measures].[__XL_Count Tabelle_Straßenliste]" caption="__XL_Count Tabelle_Straßenliste" measure="1" displayFolder="" measureGroup="Tabelle_Straßenliste" count="0" hidden="1"/>
    <cacheHierarchy uniqueName="[Measures].[__XL_Count Umrechnung_Energie]" caption="__XL_Count Umrechnung_Energie" measure="1" displayFolder="" measureGroup="Umrechnung_Energie" count="0" hidden="1"/>
    <cacheHierarchy uniqueName="[Measures].[__Es sind keine Measures definiert]" caption="__Es sind keine Measures definiert" measure="1" displayFolder="" count="0" hidden="1"/>
  </cacheHierarchies>
  <kpis count="0"/>
  <dimensions count="4">
    <dimension measure="1" name="Measures" uniqueName="[Measures]" caption="Measures"/>
    <dimension name="Tabelle_Auswertung  Straße   Hilfsspalte keine Energieangabe" uniqueName="[Tabelle_Auswertung  Straße   Hilfsspalte keine Energieangabe]" caption="Tabelle_Auswertung  Straße   Hilfsspalte keine Energieangabe"/>
    <dimension name="Tabelle_Straßenliste" uniqueName="[Tabelle_Straßenliste]" caption="Tabelle_Straßenliste"/>
    <dimension name="Umrechnung_Energie" uniqueName="[Umrechnung_Energie]" caption="Umrechnung_Energie"/>
  </dimensions>
  <measureGroups count="3">
    <measureGroup name="Tabelle_Auswertung  Straße   Hilfsspalte keine Energieangabe" caption="Tabelle_Auswertung  Straße   Hilfsspalte keine Energieangabe"/>
    <measureGroup name="Tabelle_Straßenliste" caption="Tabelle_Straßenliste"/>
    <measureGroup name="Umrechnung_Energie" caption="Umrechnung_Energie"/>
  </measureGroups>
  <maps count="4">
    <map measureGroup="0" dimension="1"/>
    <map measureGroup="0" dimension="2"/>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lph Timmermann" refreshedDate="46118.722455092589" backgroundQuery="1" createdVersion="8" refreshedVersion="8" minRefreshableVersion="3" recordCount="0" supportSubquery="1" supportAdvancedDrill="1" xr:uid="{BF386C86-66EF-492A-9939-642755AD0D0D}">
  <cacheSource type="external" connectionId="2"/>
  <cacheFields count="12">
    <cacheField name="[Tabelle_Auswertung  Straße   Hilfsspalte keine Energieangabe].[Straße].[Straße]" caption="Straße" numFmtId="0" level="1">
      <sharedItems containsBlank="1" count="78">
        <m/>
        <s v="?"/>
        <s v="Achter de Schmee"/>
        <s v="Ahornweg"/>
        <s v="Am Berg"/>
        <s v="Am Brautplatz"/>
        <s v="Am Damm"/>
        <s v="Am Dorfplatz"/>
        <s v="Am Dorfteich"/>
        <s v="Am Krug"/>
        <s v="Am Linneberg"/>
        <s v="Am Marktplatz"/>
        <s v="Am Mühlenteich"/>
        <s v="Am Oeverseering"/>
        <s v="An der Beek"/>
        <s v="An der Treene"/>
        <s v="Augaarder Weg"/>
        <s v="Bäckerberg"/>
        <s v="Bahnhofstraße"/>
        <s v="Barderuper Dörpstraat"/>
        <s v="Barderuper Straße"/>
        <s v="Barderup-Nord"/>
        <s v="Barderup-Ost"/>
        <s v="Barderup-Petersholm"/>
        <s v="Bilschauweg"/>
        <s v="Birkenweg"/>
        <s v="Bundesstraße"/>
        <s v="Dorfstraße Munkwolstrup"/>
        <s v="Eselweg"/>
        <s v="Frörupholz"/>
        <s v="Frörupsand"/>
        <s v="Frörup-Westerfeld"/>
        <s v="Großsolter Weg"/>
        <s v="Hackelsmay"/>
        <s v="Harseeweg"/>
        <s v="Hauptstraße"/>
        <s v="Heidefelder Weg"/>
        <s v="Heidweg"/>
        <s v="Im Wiesengrund"/>
        <s v="Juhlschauer Straße"/>
        <s v="Kallehoe"/>
        <s v="Kirchentoft"/>
        <s v="Kirchenweg"/>
        <s v="Kreisstraße"/>
        <s v="Krokamp"/>
        <s v="Langacker"/>
        <s v="Lundweg"/>
        <s v="Mühlenweg"/>
        <s v="Munkwolstruper Weg"/>
        <s v="Norderlück"/>
        <s v="Ostertoft"/>
        <s v="Pumpstraße"/>
        <s v="Quellenweg"/>
        <s v="Rodelbarg"/>
        <s v="Sankelmarker Weg"/>
        <s v="Sniederbarg"/>
        <s v="Sörupmühle"/>
        <s v="Stapelholmer Weg"/>
        <s v="Süderfeld"/>
        <s v="Süderweg"/>
        <s v="Tannenweg"/>
        <s v="Tarper Straße"/>
        <s v="Tondernweg Süd"/>
        <s v="Treeneblick"/>
        <s v="Treenetal"/>
        <s v="Ulmenweg"/>
        <s v="Vielister Bogen"/>
        <s v="Waldstraße"/>
        <s v="Wanderuper Weg"/>
        <s v="Wehlberg"/>
        <s v="Westeracker"/>
        <s v="Westerhöhe"/>
        <s v="Westermoorweg"/>
        <s v="Westerreihe"/>
        <s v="Westertoft"/>
        <s v="Zur alten Schranke"/>
        <s v="Zur Heide"/>
        <s v="Zur Höhe"/>
      </sharedItems>
    </cacheField>
    <cacheField name="[Measures].[Summe von Strom (kWh/a):]" caption="Summe von Strom (kWh/a):" numFmtId="0" hierarchy="43" level="32767"/>
    <cacheField name="[Measures].[Energie - Pellets (kWh/a)]" caption="Energie - Pellets (kWh/a)" numFmtId="0" hierarchy="65" level="32767"/>
    <cacheField name="[Measures].[Energie - Wärmepumpe (kWh/a)]" caption="Energie - Wärmepumpe (kWh/a)" numFmtId="0" hierarchy="66" level="32767"/>
    <cacheField name="[Measures].[Energie - Holzhackschnitzel (kWh/a)]" caption="Energie - Holzhackschnitzel (kWh/a)" numFmtId="0" hierarchy="67" level="32767"/>
    <cacheField name="[Measures].[Energie - Holz (kWh/a)]" caption="Energie - Holz (kWh/a)" numFmtId="0" hierarchy="68" level="32767"/>
    <cacheField name="[Measures].[Energie - Heizöl (kWh/a)]" caption="Energie - Heizöl (kWh/a)" numFmtId="0" hierarchy="69" level="32767"/>
    <cacheField name="[Measures].[Energie - Erdgas (kWh/a)]" caption="Energie - Erdgas (kWh/a)" numFmtId="0" hierarchy="70" level="32767"/>
    <cacheField name="[Measures].[Energie - Flüssiggas (kWh/a)]" caption="Energie - Flüssiggas (kWh/a)" numFmtId="0" hierarchy="71" level="32767"/>
    <cacheField name="[Measures].[Summe Energie (kWh/a)]" caption="Summe Energie (kWh/a)" numFmtId="0" hierarchy="72" level="32767"/>
    <cacheField name="[Measures].[Summe von Hilfsspalte keine Energieangabe]" caption="Summe von Hilfsspalte keine Energieangabe" numFmtId="0" hierarchy="42" level="32767"/>
    <cacheField name="[Tabelle_Auswertung  Straße   Hilfsspalte keine Energieangabe].[Ortsteil].[Ortsteil]" caption="Ortsteil" numFmtId="0" hierarchy="1" level="1">
      <sharedItems containsSemiMixedTypes="0" containsNonDate="0" containsString="0"/>
    </cacheField>
  </cacheFields>
  <cacheHierarchies count="77">
    <cacheHierarchy uniqueName="[Tabelle_Auswertung  Straße   Hilfsspalte keine Energieangabe].[Straße]" caption="Straße" attribute="1" defaultMemberUniqueName="[Tabelle_Auswertung  Straße   Hilfsspalte keine Energieangabe].[Straße].[All]" allUniqueName="[Tabelle_Auswertung  Straße   Hilfsspalte keine Energieangabe].[Straße].[All]" dimensionUniqueName="[Tabelle_Auswertung  Straße   Hilfsspalte keine Energieangabe]" displayFolder="" count="2" memberValueDatatype="130" unbalanced="0">
      <fieldsUsage count="2">
        <fieldUsage x="-1"/>
        <fieldUsage x="0"/>
      </fieldsUsage>
    </cacheHierarchy>
    <cacheHierarchy uniqueName="[Tabelle_Auswertung  Straße   Hilfsspalte keine Energieangabe].[Ortsteil]" caption="Ortsteil" attribute="1" defaultMemberUniqueName="[Tabelle_Auswertung  Straße   Hilfsspalte keine Energieangabe].[Ortsteil].[All]" allUniqueName="[Tabelle_Auswertung  Straße   Hilfsspalte keine Energieangabe].[Ortsteil].[All]" dimensionUniqueName="[Tabelle_Auswertung  Straße   Hilfsspalte keine Energieangabe]" displayFolder="" count="2" memberValueDatatype="130" unbalanced="0">
      <fieldsUsage count="2">
        <fieldUsage x="-1"/>
        <fieldUsage x="11"/>
      </fieldsUsage>
    </cacheHierarchy>
    <cacheHierarchy uniqueName="[Tabelle_Auswertung  Straße   Hilfsspalte keine Energieangabe].[Anschlussinteresse:]" caption="Anschlussinteresse:" attribute="1" defaultMemberUniqueName="[Tabelle_Auswertung  Straße   Hilfsspalte keine Energieangabe].[Anschlussinteresse:].[All]" allUniqueName="[Tabelle_Auswertung  Straße   Hilfsspalte keine Energieangabe].[Anschlussinteresse:].[All]" dimensionUniqueName="[Tabelle_Auswertung  Straße   Hilfsspalte keine Energieangabe]" displayFolder="" count="2" memberValueDatatype="130" unbalanced="0"/>
    <cacheHierarchy uniqueName="[Tabelle_Auswertung  Straße   Hilfsspalte keine Energieangabe].[ja]" caption="ja" attribute="1" defaultMemberUniqueName="[Tabelle_Auswertung  Straße   Hilfsspalte keine Energieangabe].[ja].[All]" allUniqueName="[Tabelle_Auswertung  Straße   Hilfsspalte keine Energieangabe].[ja].[All]" dimensionUniqueName="[Tabelle_Auswertung  Straße   Hilfsspalte keine Energieangabe]" displayFolder="" count="0" memberValueDatatype="20" unbalanced="0"/>
    <cacheHierarchy uniqueName="[Tabelle_Auswertung  Straße   Hilfsspalte keine Energieangabe].[ja &amp; unklar]" caption="ja &amp; unklar" attribute="1" defaultMemberUniqueName="[Tabelle_Auswertung  Straße   Hilfsspalte keine Energieangabe].[ja &amp; unklar].[All]" allUniqueName="[Tabelle_Auswertung  Straße   Hilfsspalte keine Energieangabe].[ja &amp; unklar].[All]" dimensionUniqueName="[Tabelle_Auswertung  Straße   Hilfsspalte keine Energieangabe]" displayFolder="" count="0" memberValueDatatype="20" unbalanced="0"/>
    <cacheHierarchy uniqueName="[Tabelle_Auswertung  Straße   Hilfsspalte keine Energieangabe].[unklar]" caption="unklar" attribute="1" defaultMemberUniqueName="[Tabelle_Auswertung  Straße   Hilfsspalte keine Energieangabe].[unklar].[All]" allUniqueName="[Tabelle_Auswertung  Straße   Hilfsspalte keine Energieangabe].[unklar].[All]" dimensionUniqueName="[Tabelle_Auswertung  Straße   Hilfsspalte keine Energieangabe]" displayFolder="" count="0" memberValueDatatype="20" unbalanced="0"/>
    <cacheHierarchy uniqueName="[Tabelle_Auswertung  Straße   Hilfsspalte keine Energieangabe].[nein &amp; unklar]" caption="nein &amp; unklar" attribute="1" defaultMemberUniqueName="[Tabelle_Auswertung  Straße   Hilfsspalte keine Energieangabe].[nein &amp; unklar].[All]" allUniqueName="[Tabelle_Auswertung  Straße   Hilfsspalte keine Energieangabe].[nein &amp; unklar].[All]" dimensionUniqueName="[Tabelle_Auswertung  Straße   Hilfsspalte keine Energieangabe]" displayFolder="" count="0" memberValueDatatype="20" unbalanced="0"/>
    <cacheHierarchy uniqueName="[Tabelle_Auswertung  Straße   Hilfsspalte keine Energieangabe].[nein]" caption="nein" attribute="1" defaultMemberUniqueName="[Tabelle_Auswertung  Straße   Hilfsspalte keine Energieangabe].[nein].[All]" allUniqueName="[Tabelle_Auswertung  Straße   Hilfsspalte keine Energieangabe].[nein].[All]" dimensionUniqueName="[Tabelle_Auswertung  Straße   Hilfsspalte keine Energieangabe]" displayFolder="" count="0" memberValueDatatype="20" unbalanced="0"/>
    <cacheHierarchy uniqueName="[Tabelle_Auswertung  Straße   Hilfsspalte keine Energieangabe].[Bisheriger Energieträger:]" caption="Bisheriger Energieträger:" attribute="1" defaultMemberUniqueName="[Tabelle_Auswertung  Straße   Hilfsspalte keine Energieangabe].[Bisheriger Energieträger:].[All]" allUniqueName="[Tabelle_Auswertung  Straße   Hilfsspalte keine Energieangabe].[Bisheriger Energieträger:].[All]" dimensionUniqueName="[Tabelle_Auswertung  Straße   Hilfsspalte keine Energieangabe]" displayFolder="" count="0" memberValueDatatype="130" unbalanced="0"/>
    <cacheHierarchy uniqueName="[Tabelle_Auswertung  Straße   Hilfsspalte keine Energieangabe].[Heizöl]" caption="Heizöl" attribute="1" defaultMemberUniqueName="[Tabelle_Auswertung  Straße   Hilfsspalte keine Energieangabe].[Heizöl].[All]" allUniqueName="[Tabelle_Auswertung  Straße   Hilfsspalte keine Energieangabe].[Heizöl].[All]" dimensionUniqueName="[Tabelle_Auswertung  Straße   Hilfsspalte keine Energieangabe]" displayFolder="" count="0" memberValueDatatype="20" unbalanced="0"/>
    <cacheHierarchy uniqueName="[Tabelle_Auswertung  Straße   Hilfsspalte keine Energieangabe].[Erdgas]" caption="Erdgas" attribute="1" defaultMemberUniqueName="[Tabelle_Auswertung  Straße   Hilfsspalte keine Energieangabe].[Erdgas].[All]" allUniqueName="[Tabelle_Auswertung  Straße   Hilfsspalte keine Energieangabe].[Erdgas].[All]" dimensionUniqueName="[Tabelle_Auswertung  Straße   Hilfsspalte keine Energieangabe]" displayFolder="" count="0" memberValueDatatype="20" unbalanced="0"/>
    <cacheHierarchy uniqueName="[Tabelle_Auswertung  Straße   Hilfsspalte keine Energieangabe].[Flüssiggas]" caption="Flüssiggas" attribute="1" defaultMemberUniqueName="[Tabelle_Auswertung  Straße   Hilfsspalte keine Energieangabe].[Flüssiggas].[All]" allUniqueName="[Tabelle_Auswertung  Straße   Hilfsspalte keine Energieangabe].[Flüssiggas].[All]" dimensionUniqueName="[Tabelle_Auswertung  Straße   Hilfsspalte keine Energieangabe]" displayFolder="" count="0" memberValueDatatype="20" unbalanced="0"/>
    <cacheHierarchy uniqueName="[Tabelle_Auswertung  Straße   Hilfsspalte keine Energieangabe].[Strom]" caption="Strom" attribute="1" defaultMemberUniqueName="[Tabelle_Auswertung  Straße   Hilfsspalte keine Energieangabe].[Strom].[All]" allUniqueName="[Tabelle_Auswertung  Straße   Hilfsspalte keine Energieangabe].[Strom].[All]" dimensionUniqueName="[Tabelle_Auswertung  Straße   Hilfsspalte keine Energieangabe]" displayFolder="" count="0" memberValueDatatype="20" unbalanced="0"/>
    <cacheHierarchy uniqueName="[Tabelle_Auswertung  Straße   Hilfsspalte keine Energieangabe].[Wärmepumpe]" caption="Wärmepumpe" attribute="1" defaultMemberUniqueName="[Tabelle_Auswertung  Straße   Hilfsspalte keine Energieangabe].[Wärmepumpe].[All]" allUniqueName="[Tabelle_Auswertung  Straße   Hilfsspalte keine Energieangabe].[Wärmepumpe].[All]" dimensionUniqueName="[Tabelle_Auswertung  Straße   Hilfsspalte keine Energieangabe]" displayFolder="" count="0" memberValueDatatype="20" unbalanced="0"/>
    <cacheHierarchy uniqueName="[Tabelle_Auswertung  Straße   Hilfsspalte keine Energieangabe].[Holz]" caption="Holz" attribute="1" defaultMemberUniqueName="[Tabelle_Auswertung  Straße   Hilfsspalte keine Energieangabe].[Holz].[All]" allUniqueName="[Tabelle_Auswertung  Straße   Hilfsspalte keine Energieangabe].[Holz].[All]" dimensionUniqueName="[Tabelle_Auswertung  Straße   Hilfsspalte keine Energieangabe]" displayFolder="" count="0" memberValueDatatype="20" unbalanced="0"/>
    <cacheHierarchy uniqueName="[Tabelle_Auswertung  Straße   Hilfsspalte keine Energieangabe].[Pellets]" caption="Pellets" attribute="1" defaultMemberUniqueName="[Tabelle_Auswertung  Straße   Hilfsspalte keine Energieangabe].[Pellets].[All]" allUniqueName="[Tabelle_Auswertung  Straße   Hilfsspalte keine Energieangabe].[Pellets].[All]" dimensionUniqueName="[Tabelle_Auswertung  Straße   Hilfsspalte keine Energieangabe]" displayFolder="" count="0" memberValueDatatype="20" unbalanced="0"/>
    <cacheHierarchy uniqueName="[Tabelle_Auswertung  Straße   Hilfsspalte keine Energieangabe].[Hackschnitzel]" caption="Hackschnitzel" attribute="1" defaultMemberUniqueName="[Tabelle_Auswertung  Straße   Hilfsspalte keine Energieangabe].[Hackschnitzel].[All]" allUniqueName="[Tabelle_Auswertung  Straße   Hilfsspalte keine Energieangabe].[Hackschnitzel].[All]" dimensionUniqueName="[Tabelle_Auswertung  Straße   Hilfsspalte keine Energieangabe]" displayFolder="" count="0" memberValueDatatype="20" unbalanced="0"/>
    <cacheHierarchy uniqueName="[Tabelle_Auswertung  Straße   Hilfsspalte keine Energieangabe].[Andere]" caption="Andere" attribute="1" defaultMemberUniqueName="[Tabelle_Auswertung  Straße   Hilfsspalte keine Energieangabe].[Andere].[All]" allUniqueName="[Tabelle_Auswertung  Straße   Hilfsspalte keine Energieangabe].[Andere].[All]" dimensionUniqueName="[Tabelle_Auswertung  Straße   Hilfsspalte keine Energieangabe]" displayFolder="" count="0" memberValueDatatype="20" unbalanced="0"/>
    <cacheHierarchy uniqueName="[Tabelle_Auswertung  Straße   Hilfsspalte keine Energieangabe].[Heizöl (l/a)]" caption="Heizöl (l/a)" attribute="1" defaultMemberUniqueName="[Tabelle_Auswertung  Straße   Hilfsspalte keine Energieangabe].[Heizöl (l/a)].[All]" allUniqueName="[Tabelle_Auswertung  Straße   Hilfsspalte keine Energieangabe].[Heizöl (l/a)].[All]" dimensionUniqueName="[Tabelle_Auswertung  Straße   Hilfsspalte keine Energieangabe]" displayFolder="" count="0" memberValueDatatype="20" unbalanced="0"/>
    <cacheHierarchy uniqueName="[Tabelle_Auswertung  Straße   Hilfsspalte keine Energieangabe].[Erdgas (m3/a)]" caption="Erdgas (m3/a)" attribute="1" defaultMemberUniqueName="[Tabelle_Auswertung  Straße   Hilfsspalte keine Energieangabe].[Erdgas (m3/a)].[All]" allUniqueName="[Tabelle_Auswertung  Straße   Hilfsspalte keine Energieangabe].[Erdgas (m3/a)].[All]" dimensionUniqueName="[Tabelle_Auswertung  Straße   Hilfsspalte keine Energieangabe]" displayFolder="" count="0" memberValueDatatype="5" unbalanced="0"/>
    <cacheHierarchy uniqueName="[Tabelle_Auswertung  Straße   Hilfsspalte keine Energieangabe].[Flüssiggas (l/a):]" caption="Flüssiggas (l/a):" attribute="1" defaultMemberUniqueName="[Tabelle_Auswertung  Straße   Hilfsspalte keine Energieangabe].[Flüssiggas (l/a):].[All]" allUniqueName="[Tabelle_Auswertung  Straße   Hilfsspalte keine Energieangabe].[Flüssiggas (l/a):].[All]" dimensionUniqueName="[Tabelle_Auswertung  Straße   Hilfsspalte keine Energieangabe]" displayFolder="" count="0" memberValueDatatype="5" unbalanced="0"/>
    <cacheHierarchy uniqueName="[Tabelle_Auswertung  Straße   Hilfsspalte keine Energieangabe].[Strom (kWh/a):]" caption="Strom (kWh/a):" attribute="1" defaultMemberUniqueName="[Tabelle_Auswertung  Straße   Hilfsspalte keine Energieangabe].[Strom (kWh/a):].[All]" allUniqueName="[Tabelle_Auswertung  Straße   Hilfsspalte keine Energieangabe].[Strom (kWh/a):].[All]" dimensionUniqueName="[Tabelle_Auswertung  Straße   Hilfsspalte keine Energieangabe]" displayFolder="" count="0" memberValueDatatype="20" unbalanced="0"/>
    <cacheHierarchy uniqueName="[Tabelle_Auswertung  Straße   Hilfsspalte keine Energieangabe].[Wärmepumpe (kWh/a):]" caption="Wärmepumpe (kWh/a):" attribute="1" defaultMemberUniqueName="[Tabelle_Auswertung  Straße   Hilfsspalte keine Energieangabe].[Wärmepumpe (kWh/a):].[All]" allUniqueName="[Tabelle_Auswertung  Straße   Hilfsspalte keine Energieangabe].[Wärmepumpe (kWh/a):].[All]" dimensionUniqueName="[Tabelle_Auswertung  Straße   Hilfsspalte keine Energieangabe]" displayFolder="" count="0" memberValueDatatype="20" unbalanced="0"/>
    <cacheHierarchy uniqueName="[Tabelle_Auswertung  Straße   Hilfsspalte keine Energieangabe].[Holz-Kamin (Raummeter/a):]" caption="Holz-Kamin (Raummeter/a):" attribute="1" defaultMemberUniqueName="[Tabelle_Auswertung  Straße   Hilfsspalte keine Energieangabe].[Holz-Kamin (Raummeter/a):].[All]" allUniqueName="[Tabelle_Auswertung  Straße   Hilfsspalte keine Energieangabe].[Holz-Kamin (Raummeter/a):].[All]" dimensionUniqueName="[Tabelle_Auswertung  Straße   Hilfsspalte keine Energieangabe]" displayFolder="" count="0" memberValueDatatype="5" unbalanced="0"/>
    <cacheHierarchy uniqueName="[Tabelle_Auswertung  Straße   Hilfsspalte keine Energieangabe].[Holz-Pellets (kg/a):]" caption="Holz-Pellets (kg/a):" attribute="1" defaultMemberUniqueName="[Tabelle_Auswertung  Straße   Hilfsspalte keine Energieangabe].[Holz-Pellets (kg/a):].[All]" allUniqueName="[Tabelle_Auswertung  Straße   Hilfsspalte keine Energieangabe].[Holz-Pellets (kg/a):].[All]" dimensionUniqueName="[Tabelle_Auswertung  Straße   Hilfsspalte keine Energieangabe]" displayFolder="" count="0" memberValueDatatype="20" unbalanced="0"/>
    <cacheHierarchy uniqueName="[Tabelle_Auswertung  Straße   Hilfsspalte keine Energieangabe].[Holzhackschnitzel (Schüttraummeter/a):]" caption="Holzhackschnitzel (Schüttraummeter/a):" attribute="1" defaultMemberUniqueName="[Tabelle_Auswertung  Straße   Hilfsspalte keine Energieangabe].[Holzhackschnitzel (Schüttraummeter/a):].[All]" allUniqueName="[Tabelle_Auswertung  Straße   Hilfsspalte keine Energieangabe].[Holzhackschnitzel (Schüttraummeter/a):].[All]" dimensionUniqueName="[Tabelle_Auswertung  Straße   Hilfsspalte keine Energieangabe]" displayFolder="" count="0" memberValueDatatype="20" unbalanced="0"/>
    <cacheHierarchy uniqueName="[Tabelle_Auswertung  Straße   Hilfsspalte keine Energieangabe].[Hilfsspalte keine Energieangabe]" caption="Hilfsspalte keine Energieangabe" attribute="1" defaultMemberUniqueName="[Tabelle_Auswertung  Straße   Hilfsspalte keine Energieangabe].[Hilfsspalte keine Energieangabe].[All]" allUniqueName="[Tabelle_Auswertung  Straße   Hilfsspalte keine Energieangabe].[Hilfsspalte keine Energieangabe].[All]" dimensionUniqueName="[Tabelle_Auswertung  Straße   Hilfsspalte keine Energieangabe]" displayFolder="" count="0" memberValueDatatype="20" unbalanced="0"/>
    <cacheHierarchy uniqueName="[Tabelle_Straßenliste].[Straße]" caption="Straße" attribute="1" defaultMemberUniqueName="[Tabelle_Straßenliste].[Straße].[All]" allUniqueName="[Tabelle_Straßenliste].[Straße].[All]" dimensionUniqueName="[Tabelle_Straßenliste]" displayFolder="" count="0" memberValueDatatype="130" unbalanced="0"/>
    <cacheHierarchy uniqueName="[Tabelle_Straßenliste].[Verteilte Fragebögen]" caption="Verteilte Fragebögen" attribute="1" defaultMemberUniqueName="[Tabelle_Straßenliste].[Verteilte Fragebögen].[All]" allUniqueName="[Tabelle_Straßenliste].[Verteilte Fragebögen].[All]" dimensionUniqueName="[Tabelle_Straßenliste]" displayFolder="" count="0" memberValueDatatype="20" unbalanced="0"/>
    <cacheHierarchy uniqueName="[Tabelle_Straßenliste].[Abgegebene Fragebögen]" caption="Abgegebene Fragebögen" attribute="1" defaultMemberUniqueName="[Tabelle_Straßenliste].[Abgegebene Fragebögen].[All]" allUniqueName="[Tabelle_Straßenliste].[Abgegebene Fragebögen].[All]" dimensionUniqueName="[Tabelle_Straßenliste]" displayFolder="" count="0" memberValueDatatype="20" unbalanced="0"/>
    <cacheHierarchy uniqueName="[Tabelle_Straßenliste].[Quote]" caption="Quote" attribute="1" defaultMemberUniqueName="[Tabelle_Straßenliste].[Quote].[All]" allUniqueName="[Tabelle_Straßenliste].[Quote].[All]" dimensionUniqueName="[Tabelle_Straßenliste]" displayFolder="" count="0" memberValueDatatype="5" unbalanced="0"/>
    <cacheHierarchy uniqueName="[Tabelle_Straßenliste].[Ortsteil]" caption="Ortsteil" attribute="1" defaultMemberUniqueName="[Tabelle_Straßenliste].[Ortsteil].[All]" allUniqueName="[Tabelle_Straßenliste].[Ortsteil].[All]" dimensionUniqueName="[Tabelle_Straßenliste]" displayFolder="" count="0" memberValueDatatype="130" unbalanced="0"/>
    <cacheHierarchy uniqueName="[Tabelle_Straßenliste].[Straßenlänge (m)]" caption="Straßenlänge (m)" attribute="1" defaultMemberUniqueName="[Tabelle_Straßenliste].[Straßenlänge (m)].[All]" allUniqueName="[Tabelle_Straßenliste].[Straßenlänge (m)].[All]" dimensionUniqueName="[Tabelle_Straßenliste]" displayFolder="" count="0" memberValueDatatype="20" unbalanced="0"/>
    <cacheHierarchy uniqueName="[Tabelle_Straßenliste].[Straßenlänge angepasst (m)]" caption="Straßenlänge angepasst (m)" attribute="1" defaultMemberUniqueName="[Tabelle_Straßenliste].[Straßenlänge angepasst (m)].[All]" allUniqueName="[Tabelle_Straßenliste].[Straßenlänge angepasst (m)].[All]" dimensionUniqueName="[Tabelle_Straßenliste]" displayFolder="" count="0" memberValueDatatype="20" unbalanced="0"/>
    <cacheHierarchy uniqueName="[Umrechnung_Energie].[Heizöl (l/a)]" caption="Heizöl (l/a)" attribute="1" defaultMemberUniqueName="[Umrechnung_Energie].[Heizöl (l/a)].[All]" allUniqueName="[Umrechnung_Energie].[Heizöl (l/a)].[All]" dimensionUniqueName="[Umrechnung_Energie]" displayFolder="" count="0" memberValueDatatype="5" unbalanced="0"/>
    <cacheHierarchy uniqueName="[Umrechnung_Energie].[Erdgas (m³/a)]" caption="Erdgas (m³/a)" attribute="1" defaultMemberUniqueName="[Umrechnung_Energie].[Erdgas (m³/a)].[All]" allUniqueName="[Umrechnung_Energie].[Erdgas (m³/a)].[All]" dimensionUniqueName="[Umrechnung_Energie]" displayFolder="" count="0" memberValueDatatype="20" unbalanced="0"/>
    <cacheHierarchy uniqueName="[Umrechnung_Energie].[Flüssiggas (l/a)]" caption="Flüssiggas (l/a)" attribute="1" defaultMemberUniqueName="[Umrechnung_Energie].[Flüssiggas (l/a)].[All]" allUniqueName="[Umrechnung_Energie].[Flüssiggas (l/a)].[All]" dimensionUniqueName="[Umrechnung_Energie]" displayFolder="" count="0" memberValueDatatype="5" unbalanced="0"/>
    <cacheHierarchy uniqueName="[Umrechnung_Energie].[Wärmepumpe (kWh/a)]" caption="Wärmepumpe (kWh/a)" attribute="1" defaultMemberUniqueName="[Umrechnung_Energie].[Wärmepumpe (kWh/a)].[All]" allUniqueName="[Umrechnung_Energie].[Wärmepumpe (kWh/a)].[All]" dimensionUniqueName="[Umrechnung_Energie]" displayFolder="" count="0" memberValueDatatype="20" unbalanced="0"/>
    <cacheHierarchy uniqueName="[Umrechnung_Energie].[Holz (rm/a)]" caption="Holz (rm/a)" attribute="1" defaultMemberUniqueName="[Umrechnung_Energie].[Holz (rm/a)].[All]" allUniqueName="[Umrechnung_Energie].[Holz (rm/a)].[All]" dimensionUniqueName="[Umrechnung_Energie]" displayFolder="" count="0" memberValueDatatype="20" unbalanced="0"/>
    <cacheHierarchy uniqueName="[Umrechnung_Energie].[Pellets (kg/a)]" caption="Pellets (kg/a)" attribute="1" defaultMemberUniqueName="[Umrechnung_Energie].[Pellets (kg/a)].[All]" allUniqueName="[Umrechnung_Energie].[Pellets (kg/a)].[All]" dimensionUniqueName="[Umrechnung_Energie]" displayFolder="" count="0" memberValueDatatype="5" unbalanced="0"/>
    <cacheHierarchy uniqueName="[Umrechnung_Energie].[Holzhackschnitzel (srm/a)]" caption="Holzhackschnitzel (srm/a)" attribute="1" defaultMemberUniqueName="[Umrechnung_Energie].[Holzhackschnitzel (srm/a)].[All]" allUniqueName="[Umrechnung_Energie].[Holzhackschnitzel (srm/a)].[All]" dimensionUniqueName="[Umrechnung_Energie]" displayFolder="" count="0" memberValueDatatype="20" unbalanced="0"/>
    <cacheHierarchy uniqueName="[Measures].[Summe von Strom 2]" caption="Summe von Strom 2" measure="1" displayFolder="" measureGroup="Tabelle_Auswertung  Straße   Hilfsspalte keine Energieangabe" count="0">
      <extLst>
        <ext xmlns:x15="http://schemas.microsoft.com/office/spreadsheetml/2010/11/main" uri="{B97F6D7D-B522-45F9-BDA1-12C45D357490}">
          <x15:cacheHierarchy aggregatedColumn="12"/>
        </ext>
      </extLst>
    </cacheHierarchy>
    <cacheHierarchy uniqueName="[Measures].[Summe von Hilfsspalte keine Energieangabe]" caption="Summe von Hilfsspalte keine Energieangabe" measure="1" displayFolder="" measureGroup="Tabelle_Auswertung  Straße   Hilfsspalte keine Energieangabe" count="0" oneField="1">
      <fieldsUsage count="1">
        <fieldUsage x="10"/>
      </fieldsUsage>
      <extLst>
        <ext xmlns:x15="http://schemas.microsoft.com/office/spreadsheetml/2010/11/main" uri="{B97F6D7D-B522-45F9-BDA1-12C45D357490}">
          <x15:cacheHierarchy aggregatedColumn="26"/>
        </ext>
      </extLst>
    </cacheHierarchy>
    <cacheHierarchy uniqueName="[Measures].[Summe von Strom (kWh/a):]" caption="Summe von Strom (kWh/a):" measure="1" displayFolder="" measureGroup="Tabelle_Auswertung  Straße   Hilfsspalte keine Energieangabe" count="0" oneField="1">
      <fieldsUsage count="1">
        <fieldUsage x="1"/>
      </fieldsUsage>
      <extLst>
        <ext xmlns:x15="http://schemas.microsoft.com/office/spreadsheetml/2010/11/main" uri="{B97F6D7D-B522-45F9-BDA1-12C45D357490}">
          <x15:cacheHierarchy aggregatedColumn="21"/>
        </ext>
      </extLst>
    </cacheHierarchy>
    <cacheHierarchy uniqueName="[Measures].[Summe von Holz-Pellets (kg/a): 2]" caption="Summe von Holz-Pellets (kg/a): 2" measure="1" displayFolder="" measureGroup="Tabelle_Auswertung  Straße   Hilfsspalte keine Energieangabe" count="0">
      <extLst>
        <ext xmlns:x15="http://schemas.microsoft.com/office/spreadsheetml/2010/11/main" uri="{B97F6D7D-B522-45F9-BDA1-12C45D357490}">
          <x15:cacheHierarchy aggregatedColumn="24"/>
        </ext>
      </extLst>
    </cacheHierarchy>
    <cacheHierarchy uniqueName="[Measures].[Summe von Wärmepumpe (kWh/a):]" caption="Summe von Wärmepumpe (kWh/a):" measure="1" displayFolder="" measureGroup="Tabelle_Auswertung  Straße   Hilfsspalte keine Energieangabe" count="0">
      <extLst>
        <ext xmlns:x15="http://schemas.microsoft.com/office/spreadsheetml/2010/11/main" uri="{B97F6D7D-B522-45F9-BDA1-12C45D357490}">
          <x15:cacheHierarchy aggregatedColumn="22"/>
        </ext>
      </extLst>
    </cacheHierarchy>
    <cacheHierarchy uniqueName="[Measures].[Summe von Wärmepumpe 2]" caption="Summe von Wärmepumpe 2" measure="1" displayFolder="" measureGroup="Tabelle_Auswertung  Straße   Hilfsspalte keine Energieangabe" count="0">
      <extLst>
        <ext xmlns:x15="http://schemas.microsoft.com/office/spreadsheetml/2010/11/main" uri="{B97F6D7D-B522-45F9-BDA1-12C45D357490}">
          <x15:cacheHierarchy aggregatedColumn="13"/>
        </ext>
      </extLst>
    </cacheHierarchy>
    <cacheHierarchy uniqueName="[Measures].[Summe von Holzhackschnitzel (Schüttraummeter/a):]" caption="Summe von Holzhackschnitzel (Schüttraummeter/a):" measure="1" displayFolder="" measureGroup="Tabelle_Auswertung  Straße   Hilfsspalte keine Energieangabe" count="0">
      <extLst>
        <ext xmlns:x15="http://schemas.microsoft.com/office/spreadsheetml/2010/11/main" uri="{B97F6D7D-B522-45F9-BDA1-12C45D357490}">
          <x15:cacheHierarchy aggregatedColumn="25"/>
        </ext>
      </extLst>
    </cacheHierarchy>
    <cacheHierarchy uniqueName="[Measures].[Summe von Holz-Kamin (Raummeter/a):]" caption="Summe von Holz-Kamin (Raummeter/a):" measure="1" displayFolder="" measureGroup="Tabelle_Auswertung  Straße   Hilfsspalte keine Energieangabe" count="0">
      <extLst>
        <ext xmlns:x15="http://schemas.microsoft.com/office/spreadsheetml/2010/11/main" uri="{B97F6D7D-B522-45F9-BDA1-12C45D357490}">
          <x15:cacheHierarchy aggregatedColumn="23"/>
        </ext>
      </extLst>
    </cacheHierarchy>
    <cacheHierarchy uniqueName="[Measures].[Summe von Heizöl (l/a)]" caption="Summe von Heizöl (l/a)" measure="1" displayFolder="" measureGroup="Tabelle_Auswertung  Straße   Hilfsspalte keine Energieangabe" count="0">
      <extLst>
        <ext xmlns:x15="http://schemas.microsoft.com/office/spreadsheetml/2010/11/main" uri="{B97F6D7D-B522-45F9-BDA1-12C45D357490}">
          <x15:cacheHierarchy aggregatedColumn="18"/>
        </ext>
      </extLst>
    </cacheHierarchy>
    <cacheHierarchy uniqueName="[Measures].[Summe von Erdgas 2]" caption="Summe von Erdgas 2" measure="1" displayFolder="" measureGroup="Tabelle_Auswertung  Straße   Hilfsspalte keine Energieangabe" count="0">
      <extLst>
        <ext xmlns:x15="http://schemas.microsoft.com/office/spreadsheetml/2010/11/main" uri="{B97F6D7D-B522-45F9-BDA1-12C45D357490}">
          <x15:cacheHierarchy aggregatedColumn="10"/>
        </ext>
      </extLst>
    </cacheHierarchy>
    <cacheHierarchy uniqueName="[Measures].[Summe von Erdgas (m3/a)]" caption="Summe von Erdgas (m3/a)" measure="1" displayFolder="" measureGroup="Tabelle_Auswertung  Straße   Hilfsspalte keine Energieangabe" count="0">
      <extLst>
        <ext xmlns:x15="http://schemas.microsoft.com/office/spreadsheetml/2010/11/main" uri="{B97F6D7D-B522-45F9-BDA1-12C45D357490}">
          <x15:cacheHierarchy aggregatedColumn="19"/>
        </ext>
      </extLst>
    </cacheHierarchy>
    <cacheHierarchy uniqueName="[Measures].[Summe von Flüssiggas (l/a):]" caption="Summe von Flüssiggas (l/a):" measure="1" displayFolder="" measureGroup="Tabelle_Auswertung  Straße   Hilfsspalte keine Energieangabe" count="0">
      <extLst>
        <ext xmlns:x15="http://schemas.microsoft.com/office/spreadsheetml/2010/11/main" uri="{B97F6D7D-B522-45F9-BDA1-12C45D357490}">
          <x15:cacheHierarchy aggregatedColumn="20"/>
        </ext>
      </extLst>
    </cacheHierarchy>
    <cacheHierarchy uniqueName="[Measures].[Summe von ja 2]" caption="Summe von ja 2" measure="1" displayFolder="" measureGroup="Tabelle_Auswertung  Straße   Hilfsspalte keine Energieangabe" count="0">
      <extLst>
        <ext xmlns:x15="http://schemas.microsoft.com/office/spreadsheetml/2010/11/main" uri="{B97F6D7D-B522-45F9-BDA1-12C45D357490}">
          <x15:cacheHierarchy aggregatedColumn="3"/>
        </ext>
      </extLst>
    </cacheHierarchy>
    <cacheHierarchy uniqueName="[Measures].[Summe von ja &amp; unklar 2]" caption="Summe von ja &amp; unklar 2" measure="1" displayFolder="" measureGroup="Tabelle_Auswertung  Straße   Hilfsspalte keine Energieangabe" count="0">
      <extLst>
        <ext xmlns:x15="http://schemas.microsoft.com/office/spreadsheetml/2010/11/main" uri="{B97F6D7D-B522-45F9-BDA1-12C45D357490}">
          <x15:cacheHierarchy aggregatedColumn="4"/>
        </ext>
      </extLst>
    </cacheHierarchy>
    <cacheHierarchy uniqueName="[Measures].[Summe von unklar 2]" caption="Summe von unklar 2" measure="1" displayFolder="" measureGroup="Tabelle_Auswertung  Straße   Hilfsspalte keine Energieangabe" count="0">
      <extLst>
        <ext xmlns:x15="http://schemas.microsoft.com/office/spreadsheetml/2010/11/main" uri="{B97F6D7D-B522-45F9-BDA1-12C45D357490}">
          <x15:cacheHierarchy aggregatedColumn="5"/>
        </ext>
      </extLst>
    </cacheHierarchy>
    <cacheHierarchy uniqueName="[Measures].[Summe von nein &amp; unklar 2]" caption="Summe von nein &amp; unklar 2" measure="1" displayFolder="" measureGroup="Tabelle_Auswertung  Straße   Hilfsspalte keine Energieangabe" count="0">
      <extLst>
        <ext xmlns:x15="http://schemas.microsoft.com/office/spreadsheetml/2010/11/main" uri="{B97F6D7D-B522-45F9-BDA1-12C45D357490}">
          <x15:cacheHierarchy aggregatedColumn="6"/>
        </ext>
      </extLst>
    </cacheHierarchy>
    <cacheHierarchy uniqueName="[Measures].[Summe von nein 2]" caption="Summe von nein 2" measure="1" displayFolder="" measureGroup="Tabelle_Auswertung  Straße   Hilfsspalte keine Energieangabe" count="0">
      <extLst>
        <ext xmlns:x15="http://schemas.microsoft.com/office/spreadsheetml/2010/11/main" uri="{B97F6D7D-B522-45F9-BDA1-12C45D357490}">
          <x15:cacheHierarchy aggregatedColumn="7"/>
        </ext>
      </extLst>
    </cacheHierarchy>
    <cacheHierarchy uniqueName="[Measures].[Summe von Heizöl]" caption="Summe von Heizöl" measure="1" displayFolder="" measureGroup="Tabelle_Auswertung  Straße   Hilfsspalte keine Energieangabe" count="0">
      <extLst>
        <ext xmlns:x15="http://schemas.microsoft.com/office/spreadsheetml/2010/11/main" uri="{B97F6D7D-B522-45F9-BDA1-12C45D357490}">
          <x15:cacheHierarchy aggregatedColumn="9"/>
        </ext>
      </extLst>
    </cacheHierarchy>
    <cacheHierarchy uniqueName="[Measures].[Summe von Flüssiggas]" caption="Summe von Flüssiggas" measure="1" displayFolder="" measureGroup="Tabelle_Auswertung  Straße   Hilfsspalte keine Energieangabe" count="0">
      <extLst>
        <ext xmlns:x15="http://schemas.microsoft.com/office/spreadsheetml/2010/11/main" uri="{B97F6D7D-B522-45F9-BDA1-12C45D357490}">
          <x15:cacheHierarchy aggregatedColumn="11"/>
        </ext>
      </extLst>
    </cacheHierarchy>
    <cacheHierarchy uniqueName="[Measures].[Summe von Holz]" caption="Summe von Holz" measure="1" displayFolder="" measureGroup="Tabelle_Auswertung  Straße   Hilfsspalte keine Energieangabe" count="0">
      <extLst>
        <ext xmlns:x15="http://schemas.microsoft.com/office/spreadsheetml/2010/11/main" uri="{B97F6D7D-B522-45F9-BDA1-12C45D357490}">
          <x15:cacheHierarchy aggregatedColumn="14"/>
        </ext>
      </extLst>
    </cacheHierarchy>
    <cacheHierarchy uniqueName="[Measures].[Summe von Pellets]" caption="Summe von Pellets" measure="1" displayFolder="" measureGroup="Tabelle_Auswertung  Straße   Hilfsspalte keine Energieangabe" count="0">
      <extLst>
        <ext xmlns:x15="http://schemas.microsoft.com/office/spreadsheetml/2010/11/main" uri="{B97F6D7D-B522-45F9-BDA1-12C45D357490}">
          <x15:cacheHierarchy aggregatedColumn="15"/>
        </ext>
      </extLst>
    </cacheHierarchy>
    <cacheHierarchy uniqueName="[Measures].[Summe von Hackschnitzel]" caption="Summe von Hackschnitzel" measure="1" displayFolder="" measureGroup="Tabelle_Auswertung  Straße   Hilfsspalte keine Energieangabe" count="0">
      <extLst>
        <ext xmlns:x15="http://schemas.microsoft.com/office/spreadsheetml/2010/11/main" uri="{B97F6D7D-B522-45F9-BDA1-12C45D357490}">
          <x15:cacheHierarchy aggregatedColumn="16"/>
        </ext>
      </extLst>
    </cacheHierarchy>
    <cacheHierarchy uniqueName="[Measures].[Summe von Andere]" caption="Summe von Andere" measure="1" displayFolder="" measureGroup="Tabelle_Auswertung  Straße   Hilfsspalte keine Energieangabe" count="0">
      <extLst>
        <ext xmlns:x15="http://schemas.microsoft.com/office/spreadsheetml/2010/11/main" uri="{B97F6D7D-B522-45F9-BDA1-12C45D357490}">
          <x15:cacheHierarchy aggregatedColumn="17"/>
        </ext>
      </extLst>
    </cacheHierarchy>
    <cacheHierarchy uniqueName="[Measures].[Summe von Heizöl (l/a) 2]" caption="Summe von Heizöl (l/a) 2" measure="1" displayFolder="" measureGroup="Umrechnung_Energie" count="0">
      <extLst>
        <ext xmlns:x15="http://schemas.microsoft.com/office/spreadsheetml/2010/11/main" uri="{B97F6D7D-B522-45F9-BDA1-12C45D357490}">
          <x15:cacheHierarchy aggregatedColumn="34"/>
        </ext>
      </extLst>
    </cacheHierarchy>
    <cacheHierarchy uniqueName="[Measures].[Energie - Pellets (kWh/a)]" caption="Energie - Pellets (kWh/a)" measure="1" displayFolder="" measureGroup="Tabelle_Auswertung  Straße   Hilfsspalte keine Energieangabe" count="0" oneField="1">
      <fieldsUsage count="1">
        <fieldUsage x="2"/>
      </fieldsUsage>
    </cacheHierarchy>
    <cacheHierarchy uniqueName="[Measures].[Energie - Wärmepumpe (kWh/a)]" caption="Energie - Wärmepumpe (kWh/a)" measure="1" displayFolder="" measureGroup="Tabelle_Auswertung  Straße   Hilfsspalte keine Energieangabe" count="0" oneField="1">
      <fieldsUsage count="1">
        <fieldUsage x="3"/>
      </fieldsUsage>
    </cacheHierarchy>
    <cacheHierarchy uniqueName="[Measures].[Energie - Holzhackschnitzel (kWh/a)]" caption="Energie - Holzhackschnitzel (kWh/a)" measure="1" displayFolder="" measureGroup="Tabelle_Auswertung  Straße   Hilfsspalte keine Energieangabe" count="0" oneField="1">
      <fieldsUsage count="1">
        <fieldUsage x="4"/>
      </fieldsUsage>
    </cacheHierarchy>
    <cacheHierarchy uniqueName="[Measures].[Energie - Holz (kWh/a)]" caption="Energie - Holz (kWh/a)" measure="1" displayFolder="" measureGroup="Tabelle_Auswertung  Straße   Hilfsspalte keine Energieangabe" count="0" oneField="1">
      <fieldsUsage count="1">
        <fieldUsage x="5"/>
      </fieldsUsage>
    </cacheHierarchy>
    <cacheHierarchy uniqueName="[Measures].[Energie - Heizöl (kWh/a)]" caption="Energie - Heizöl (kWh/a)" measure="1" displayFolder="" measureGroup="Tabelle_Auswertung  Straße   Hilfsspalte keine Energieangabe" count="0" oneField="1">
      <fieldsUsage count="1">
        <fieldUsage x="6"/>
      </fieldsUsage>
    </cacheHierarchy>
    <cacheHierarchy uniqueName="[Measures].[Energie - Erdgas (kWh/a)]" caption="Energie - Erdgas (kWh/a)" measure="1" displayFolder="" measureGroup="Tabelle_Auswertung  Straße   Hilfsspalte keine Energieangabe" count="0" oneField="1">
      <fieldsUsage count="1">
        <fieldUsage x="7"/>
      </fieldsUsage>
    </cacheHierarchy>
    <cacheHierarchy uniqueName="[Measures].[Energie - Flüssiggas (kWh/a)]" caption="Energie - Flüssiggas (kWh/a)" measure="1" displayFolder="" measureGroup="Tabelle_Auswertung  Straße   Hilfsspalte keine Energieangabe" count="0" oneField="1">
      <fieldsUsage count="1">
        <fieldUsage x="8"/>
      </fieldsUsage>
    </cacheHierarchy>
    <cacheHierarchy uniqueName="[Measures].[Summe Energie (kWh/a)]" caption="Summe Energie (kWh/a)" measure="1" displayFolder="" measureGroup="Tabelle_Auswertung  Straße   Hilfsspalte keine Energieangabe" count="0" oneField="1">
      <fieldsUsage count="1">
        <fieldUsage x="9"/>
      </fieldsUsage>
    </cacheHierarchy>
    <cacheHierarchy uniqueName="[Measures].[__XL_Count Tabelle_Auswertung  Straße   Hilfsspalte keine Energieangabe]" caption="__XL_Count Tabelle_Auswertung  Straße   Hilfsspalte keine Energieangabe" measure="1" displayFolder="" measureGroup="Tabelle_Auswertung  Straße   Hilfsspalte keine Energieangabe" count="0" hidden="1"/>
    <cacheHierarchy uniqueName="[Measures].[__XL_Count Tabelle_Straßenliste]" caption="__XL_Count Tabelle_Straßenliste" measure="1" displayFolder="" measureGroup="Tabelle_Straßenliste" count="0" hidden="1"/>
    <cacheHierarchy uniqueName="[Measures].[__XL_Count Umrechnung_Energie]" caption="__XL_Count Umrechnung_Energie" measure="1" displayFolder="" measureGroup="Umrechnung_Energie" count="0" hidden="1"/>
    <cacheHierarchy uniqueName="[Measures].[__Es sind keine Measures definiert]" caption="__Es sind keine Measures definiert" measure="1" displayFolder="" count="0" hidden="1"/>
  </cacheHierarchies>
  <kpis count="0"/>
  <dimensions count="4">
    <dimension measure="1" name="Measures" uniqueName="[Measures]" caption="Measures"/>
    <dimension name="Tabelle_Auswertung  Straße   Hilfsspalte keine Energieangabe" uniqueName="[Tabelle_Auswertung  Straße   Hilfsspalte keine Energieangabe]" caption="Tabelle_Auswertung  Straße   Hilfsspalte keine Energieangabe"/>
    <dimension name="Tabelle_Straßenliste" uniqueName="[Tabelle_Straßenliste]" caption="Tabelle_Straßenliste"/>
    <dimension name="Umrechnung_Energie" uniqueName="[Umrechnung_Energie]" caption="Umrechnung_Energie"/>
  </dimensions>
  <measureGroups count="3">
    <measureGroup name="Tabelle_Auswertung  Straße   Hilfsspalte keine Energieangabe" caption="Tabelle_Auswertung  Straße   Hilfsspalte keine Energieangabe"/>
    <measureGroup name="Tabelle_Straßenliste" caption="Tabelle_Straßenliste"/>
    <measureGroup name="Umrechnung_Energie" caption="Umrechnung_Energie"/>
  </measureGroups>
  <maps count="4">
    <map measureGroup="0" dimension="1"/>
    <map measureGroup="0" dimension="2"/>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lph Timmermann" refreshedDate="46117.67435277778" backgroundQuery="1" createdVersion="3" refreshedVersion="8" minRefreshableVersion="3" recordCount="0" supportSubquery="1" supportAdvancedDrill="1" xr:uid="{696B4C86-D24E-41BD-B730-D653EDF1D08A}">
  <cacheSource type="external" connectionId="2">
    <extLst>
      <ext xmlns:x14="http://schemas.microsoft.com/office/spreadsheetml/2009/9/main" uri="{F057638F-6D5F-4e77-A914-E7F072B9BCA8}">
        <x14:sourceConnection name="ThisWorkbookDataModel"/>
      </ext>
    </extLst>
  </cacheSource>
  <cacheFields count="0"/>
  <cacheHierarchies count="76">
    <cacheHierarchy uniqueName="[Tabelle_Auswertung  Straße   Hilfsspalte keine Energieangabe].[Straße]" caption="Straße" attribute="1" defaultMemberUniqueName="[Tabelle_Auswertung  Straße   Hilfsspalte keine Energieangabe].[Straße].[All]" allUniqueName="[Tabelle_Auswertung  Straße   Hilfsspalte keine Energieangabe].[Straße].[All]" dimensionUniqueName="[Tabelle_Auswertung  Straße   Hilfsspalte keine Energieangabe]" displayFolder="" count="0" memberValueDatatype="130" unbalanced="0"/>
    <cacheHierarchy uniqueName="[Tabelle_Auswertung  Straße   Hilfsspalte keine Energieangabe].[Ortsteil]" caption="Ortsteil" attribute="1" defaultMemberUniqueName="[Tabelle_Auswertung  Straße   Hilfsspalte keine Energieangabe].[Ortsteil].[All]" allUniqueName="[Tabelle_Auswertung  Straße   Hilfsspalte keine Energieangabe].[Ortsteil].[All]" dimensionUniqueName="[Tabelle_Auswertung  Straße   Hilfsspalte keine Energieangabe]" displayFolder="" count="0" memberValueDatatype="130" unbalanced="0"/>
    <cacheHierarchy uniqueName="[Tabelle_Auswertung  Straße   Hilfsspalte keine Energieangabe].[Anschlussinteresse:]" caption="Anschlussinteresse:" attribute="1" defaultMemberUniqueName="[Tabelle_Auswertung  Straße   Hilfsspalte keine Energieangabe].[Anschlussinteresse:].[All]" allUniqueName="[Tabelle_Auswertung  Straße   Hilfsspalte keine Energieangabe].[Anschlussinteresse:].[All]" dimensionUniqueName="[Tabelle_Auswertung  Straße   Hilfsspalte keine Energieangabe]" displayFolder="" count="0" memberValueDatatype="130" unbalanced="0"/>
    <cacheHierarchy uniqueName="[Tabelle_Auswertung  Straße   Hilfsspalte keine Energieangabe].[ja]" caption="ja" attribute="1" defaultMemberUniqueName="[Tabelle_Auswertung  Straße   Hilfsspalte keine Energieangabe].[ja].[All]" allUniqueName="[Tabelle_Auswertung  Straße   Hilfsspalte keine Energieangabe].[ja].[All]" dimensionUniqueName="[Tabelle_Auswertung  Straße   Hilfsspalte keine Energieangabe]" displayFolder="" count="0" memberValueDatatype="20" unbalanced="0"/>
    <cacheHierarchy uniqueName="[Tabelle_Auswertung  Straße   Hilfsspalte keine Energieangabe].[ja &amp; unklar]" caption="ja &amp; unklar" attribute="1" defaultMemberUniqueName="[Tabelle_Auswertung  Straße   Hilfsspalte keine Energieangabe].[ja &amp; unklar].[All]" allUniqueName="[Tabelle_Auswertung  Straße   Hilfsspalte keine Energieangabe].[ja &amp; unklar].[All]" dimensionUniqueName="[Tabelle_Auswertung  Straße   Hilfsspalte keine Energieangabe]" displayFolder="" count="0" memberValueDatatype="20" unbalanced="0"/>
    <cacheHierarchy uniqueName="[Tabelle_Auswertung  Straße   Hilfsspalte keine Energieangabe].[unklar]" caption="unklar" attribute="1" defaultMemberUniqueName="[Tabelle_Auswertung  Straße   Hilfsspalte keine Energieangabe].[unklar].[All]" allUniqueName="[Tabelle_Auswertung  Straße   Hilfsspalte keine Energieangabe].[unklar].[All]" dimensionUniqueName="[Tabelle_Auswertung  Straße   Hilfsspalte keine Energieangabe]" displayFolder="" count="0" memberValueDatatype="20" unbalanced="0"/>
    <cacheHierarchy uniqueName="[Tabelle_Auswertung  Straße   Hilfsspalte keine Energieangabe].[nein &amp; unklar]" caption="nein &amp; unklar" attribute="1" defaultMemberUniqueName="[Tabelle_Auswertung  Straße   Hilfsspalte keine Energieangabe].[nein &amp; unklar].[All]" allUniqueName="[Tabelle_Auswertung  Straße   Hilfsspalte keine Energieangabe].[nein &amp; unklar].[All]" dimensionUniqueName="[Tabelle_Auswertung  Straße   Hilfsspalte keine Energieangabe]" displayFolder="" count="0" memberValueDatatype="20" unbalanced="0"/>
    <cacheHierarchy uniqueName="[Tabelle_Auswertung  Straße   Hilfsspalte keine Energieangabe].[nein]" caption="nein" attribute="1" defaultMemberUniqueName="[Tabelle_Auswertung  Straße   Hilfsspalte keine Energieangabe].[nein].[All]" allUniqueName="[Tabelle_Auswertung  Straße   Hilfsspalte keine Energieangabe].[nein].[All]" dimensionUniqueName="[Tabelle_Auswertung  Straße   Hilfsspalte keine Energieangabe]" displayFolder="" count="0" memberValueDatatype="20" unbalanced="0"/>
    <cacheHierarchy uniqueName="[Tabelle_Auswertung  Straße   Hilfsspalte keine Energieangabe].[Bisheriger Energieträger:]" caption="Bisheriger Energieträger:" attribute="1" defaultMemberUniqueName="[Tabelle_Auswertung  Straße   Hilfsspalte keine Energieangabe].[Bisheriger Energieträger:].[All]" allUniqueName="[Tabelle_Auswertung  Straße   Hilfsspalte keine Energieangabe].[Bisheriger Energieträger:].[All]" dimensionUniqueName="[Tabelle_Auswertung  Straße   Hilfsspalte keine Energieangabe]" displayFolder="" count="0" memberValueDatatype="130" unbalanced="0"/>
    <cacheHierarchy uniqueName="[Tabelle_Auswertung  Straße   Hilfsspalte keine Energieangabe].[Heizöl]" caption="Heizöl" attribute="1" defaultMemberUniqueName="[Tabelle_Auswertung  Straße   Hilfsspalte keine Energieangabe].[Heizöl].[All]" allUniqueName="[Tabelle_Auswertung  Straße   Hilfsspalte keine Energieangabe].[Heizöl].[All]" dimensionUniqueName="[Tabelle_Auswertung  Straße   Hilfsspalte keine Energieangabe]" displayFolder="" count="0" memberValueDatatype="20" unbalanced="0"/>
    <cacheHierarchy uniqueName="[Tabelle_Auswertung  Straße   Hilfsspalte keine Energieangabe].[Erdgas]" caption="Erdgas" attribute="1" defaultMemberUniqueName="[Tabelle_Auswertung  Straße   Hilfsspalte keine Energieangabe].[Erdgas].[All]" allUniqueName="[Tabelle_Auswertung  Straße   Hilfsspalte keine Energieangabe].[Erdgas].[All]" dimensionUniqueName="[Tabelle_Auswertung  Straße   Hilfsspalte keine Energieangabe]" displayFolder="" count="0" memberValueDatatype="20" unbalanced="0"/>
    <cacheHierarchy uniqueName="[Tabelle_Auswertung  Straße   Hilfsspalte keine Energieangabe].[Flüssiggas]" caption="Flüssiggas" attribute="1" defaultMemberUniqueName="[Tabelle_Auswertung  Straße   Hilfsspalte keine Energieangabe].[Flüssiggas].[All]" allUniqueName="[Tabelle_Auswertung  Straße   Hilfsspalte keine Energieangabe].[Flüssiggas].[All]" dimensionUniqueName="[Tabelle_Auswertung  Straße   Hilfsspalte keine Energieangabe]" displayFolder="" count="0" memberValueDatatype="20" unbalanced="0"/>
    <cacheHierarchy uniqueName="[Tabelle_Auswertung  Straße   Hilfsspalte keine Energieangabe].[Strom]" caption="Strom" attribute="1" defaultMemberUniqueName="[Tabelle_Auswertung  Straße   Hilfsspalte keine Energieangabe].[Strom].[All]" allUniqueName="[Tabelle_Auswertung  Straße   Hilfsspalte keine Energieangabe].[Strom].[All]" dimensionUniqueName="[Tabelle_Auswertung  Straße   Hilfsspalte keine Energieangabe]" displayFolder="" count="0" memberValueDatatype="20" unbalanced="0"/>
    <cacheHierarchy uniqueName="[Tabelle_Auswertung  Straße   Hilfsspalte keine Energieangabe].[Wärmepumpe]" caption="Wärmepumpe" attribute="1" defaultMemberUniqueName="[Tabelle_Auswertung  Straße   Hilfsspalte keine Energieangabe].[Wärmepumpe].[All]" allUniqueName="[Tabelle_Auswertung  Straße   Hilfsspalte keine Energieangabe].[Wärmepumpe].[All]" dimensionUniqueName="[Tabelle_Auswertung  Straße   Hilfsspalte keine Energieangabe]" displayFolder="" count="0" memberValueDatatype="20" unbalanced="0"/>
    <cacheHierarchy uniqueName="[Tabelle_Auswertung  Straße   Hilfsspalte keine Energieangabe].[Holz]" caption="Holz" attribute="1" defaultMemberUniqueName="[Tabelle_Auswertung  Straße   Hilfsspalte keine Energieangabe].[Holz].[All]" allUniqueName="[Tabelle_Auswertung  Straße   Hilfsspalte keine Energieangabe].[Holz].[All]" dimensionUniqueName="[Tabelle_Auswertung  Straße   Hilfsspalte keine Energieangabe]" displayFolder="" count="0" memberValueDatatype="20" unbalanced="0"/>
    <cacheHierarchy uniqueName="[Tabelle_Auswertung  Straße   Hilfsspalte keine Energieangabe].[Pellets]" caption="Pellets" attribute="1" defaultMemberUniqueName="[Tabelle_Auswertung  Straße   Hilfsspalte keine Energieangabe].[Pellets].[All]" allUniqueName="[Tabelle_Auswertung  Straße   Hilfsspalte keine Energieangabe].[Pellets].[All]" dimensionUniqueName="[Tabelle_Auswertung  Straße   Hilfsspalte keine Energieangabe]" displayFolder="" count="0" memberValueDatatype="20" unbalanced="0"/>
    <cacheHierarchy uniqueName="[Tabelle_Auswertung  Straße   Hilfsspalte keine Energieangabe].[Hackschnitzel]" caption="Hackschnitzel" attribute="1" defaultMemberUniqueName="[Tabelle_Auswertung  Straße   Hilfsspalte keine Energieangabe].[Hackschnitzel].[All]" allUniqueName="[Tabelle_Auswertung  Straße   Hilfsspalte keine Energieangabe].[Hackschnitzel].[All]" dimensionUniqueName="[Tabelle_Auswertung  Straße   Hilfsspalte keine Energieangabe]" displayFolder="" count="0" memberValueDatatype="20" unbalanced="0"/>
    <cacheHierarchy uniqueName="[Tabelle_Auswertung  Straße   Hilfsspalte keine Energieangabe].[Andere]" caption="Andere" attribute="1" defaultMemberUniqueName="[Tabelle_Auswertung  Straße   Hilfsspalte keine Energieangabe].[Andere].[All]" allUniqueName="[Tabelle_Auswertung  Straße   Hilfsspalte keine Energieangabe].[Andere].[All]" dimensionUniqueName="[Tabelle_Auswertung  Straße   Hilfsspalte keine Energieangabe]" displayFolder="" count="0" memberValueDatatype="20" unbalanced="0"/>
    <cacheHierarchy uniqueName="[Tabelle_Auswertung  Straße   Hilfsspalte keine Energieangabe].[Heizöl (l/a)]" caption="Heizöl (l/a)" attribute="1" defaultMemberUniqueName="[Tabelle_Auswertung  Straße   Hilfsspalte keine Energieangabe].[Heizöl (l/a)].[All]" allUniqueName="[Tabelle_Auswertung  Straße   Hilfsspalte keine Energieangabe].[Heizöl (l/a)].[All]" dimensionUniqueName="[Tabelle_Auswertung  Straße   Hilfsspalte keine Energieangabe]" displayFolder="" count="0" memberValueDatatype="20" unbalanced="0"/>
    <cacheHierarchy uniqueName="[Tabelle_Auswertung  Straße   Hilfsspalte keine Energieangabe].[Erdgas (m3/a)]" caption="Erdgas (m3/a)" attribute="1" defaultMemberUniqueName="[Tabelle_Auswertung  Straße   Hilfsspalte keine Energieangabe].[Erdgas (m3/a)].[All]" allUniqueName="[Tabelle_Auswertung  Straße   Hilfsspalte keine Energieangabe].[Erdgas (m3/a)].[All]" dimensionUniqueName="[Tabelle_Auswertung  Straße   Hilfsspalte keine Energieangabe]" displayFolder="" count="0" memberValueDatatype="5" unbalanced="0"/>
    <cacheHierarchy uniqueName="[Tabelle_Auswertung  Straße   Hilfsspalte keine Energieangabe].[Flüssiggas (l/a):]" caption="Flüssiggas (l/a):" attribute="1" defaultMemberUniqueName="[Tabelle_Auswertung  Straße   Hilfsspalte keine Energieangabe].[Flüssiggas (l/a):].[All]" allUniqueName="[Tabelle_Auswertung  Straße   Hilfsspalte keine Energieangabe].[Flüssiggas (l/a):].[All]" dimensionUniqueName="[Tabelle_Auswertung  Straße   Hilfsspalte keine Energieangabe]" displayFolder="" count="0" memberValueDatatype="5" unbalanced="0"/>
    <cacheHierarchy uniqueName="[Tabelle_Auswertung  Straße   Hilfsspalte keine Energieangabe].[Strom (kWh/a):]" caption="Strom (kWh/a):" attribute="1" defaultMemberUniqueName="[Tabelle_Auswertung  Straße   Hilfsspalte keine Energieangabe].[Strom (kWh/a):].[All]" allUniqueName="[Tabelle_Auswertung  Straße   Hilfsspalte keine Energieangabe].[Strom (kWh/a):].[All]" dimensionUniqueName="[Tabelle_Auswertung  Straße   Hilfsspalte keine Energieangabe]" displayFolder="" count="0" memberValueDatatype="20" unbalanced="0"/>
    <cacheHierarchy uniqueName="[Tabelle_Auswertung  Straße   Hilfsspalte keine Energieangabe].[Wärmepumpe (kWh/a):]" caption="Wärmepumpe (kWh/a):" attribute="1" defaultMemberUniqueName="[Tabelle_Auswertung  Straße   Hilfsspalte keine Energieangabe].[Wärmepumpe (kWh/a):].[All]" allUniqueName="[Tabelle_Auswertung  Straße   Hilfsspalte keine Energieangabe].[Wärmepumpe (kWh/a):].[All]" dimensionUniqueName="[Tabelle_Auswertung  Straße   Hilfsspalte keine Energieangabe]" displayFolder="" count="0" memberValueDatatype="20" unbalanced="0"/>
    <cacheHierarchy uniqueName="[Tabelle_Auswertung  Straße   Hilfsspalte keine Energieangabe].[Holz-Kamin (Raummeter/a):]" caption="Holz-Kamin (Raummeter/a):" attribute="1" defaultMemberUniqueName="[Tabelle_Auswertung  Straße   Hilfsspalte keine Energieangabe].[Holz-Kamin (Raummeter/a):].[All]" allUniqueName="[Tabelle_Auswertung  Straße   Hilfsspalte keine Energieangabe].[Holz-Kamin (Raummeter/a):].[All]" dimensionUniqueName="[Tabelle_Auswertung  Straße   Hilfsspalte keine Energieangabe]" displayFolder="" count="0" memberValueDatatype="5" unbalanced="0"/>
    <cacheHierarchy uniqueName="[Tabelle_Auswertung  Straße   Hilfsspalte keine Energieangabe].[Holz-Pellets (kg/a):]" caption="Holz-Pellets (kg/a):" attribute="1" defaultMemberUniqueName="[Tabelle_Auswertung  Straße   Hilfsspalte keine Energieangabe].[Holz-Pellets (kg/a):].[All]" allUniqueName="[Tabelle_Auswertung  Straße   Hilfsspalte keine Energieangabe].[Holz-Pellets (kg/a):].[All]" dimensionUniqueName="[Tabelle_Auswertung  Straße   Hilfsspalte keine Energieangabe]" displayFolder="" count="0" memberValueDatatype="20" unbalanced="0"/>
    <cacheHierarchy uniqueName="[Tabelle_Auswertung  Straße   Hilfsspalte keine Energieangabe].[Holzhackschnitzel (Schüttraummeter/a):]" caption="Holzhackschnitzel (Schüttraummeter/a):" attribute="1" defaultMemberUniqueName="[Tabelle_Auswertung  Straße   Hilfsspalte keine Energieangabe].[Holzhackschnitzel (Schüttraummeter/a):].[All]" allUniqueName="[Tabelle_Auswertung  Straße   Hilfsspalte keine Energieangabe].[Holzhackschnitzel (Schüttraummeter/a):].[All]" dimensionUniqueName="[Tabelle_Auswertung  Straße   Hilfsspalte keine Energieangabe]" displayFolder="" count="0" memberValueDatatype="20" unbalanced="0"/>
    <cacheHierarchy uniqueName="[Tabelle_Auswertung  Straße   Hilfsspalte keine Energieangabe].[Hilfsspalte keine Energieangabe]" caption="Hilfsspalte keine Energieangabe" attribute="1" defaultMemberUniqueName="[Tabelle_Auswertung  Straße   Hilfsspalte keine Energieangabe].[Hilfsspalte keine Energieangabe].[All]" allUniqueName="[Tabelle_Auswertung  Straße   Hilfsspalte keine Energieangabe].[Hilfsspalte keine Energieangabe].[All]" dimensionUniqueName="[Tabelle_Auswertung  Straße   Hilfsspalte keine Energieangabe]" displayFolder="" count="0" memberValueDatatype="20" unbalanced="0"/>
    <cacheHierarchy uniqueName="[Tabelle_Straßenliste].[Straße]" caption="Straße" attribute="1" defaultMemberUniqueName="[Tabelle_Straßenliste].[Straße].[All]" allUniqueName="[Tabelle_Straßenliste].[Straße].[All]" dimensionUniqueName="[Tabelle_Straßenliste]" displayFolder="" count="0" memberValueDatatype="130" unbalanced="0"/>
    <cacheHierarchy uniqueName="[Tabelle_Straßenliste].[Verteilte Fragebögen]" caption="Verteilte Fragebögen" attribute="1" defaultMemberUniqueName="[Tabelle_Straßenliste].[Verteilte Fragebögen].[All]" allUniqueName="[Tabelle_Straßenliste].[Verteilte Fragebögen].[All]" dimensionUniqueName="[Tabelle_Straßenliste]" displayFolder="" count="0" memberValueDatatype="20" unbalanced="0"/>
    <cacheHierarchy uniqueName="[Tabelle_Straßenliste].[Abgegebene Fragebögen]" caption="Abgegebene Fragebögen" attribute="1" defaultMemberUniqueName="[Tabelle_Straßenliste].[Abgegebene Fragebögen].[All]" allUniqueName="[Tabelle_Straßenliste].[Abgegebene Fragebögen].[All]" dimensionUniqueName="[Tabelle_Straßenliste]" displayFolder="" count="0" memberValueDatatype="20" unbalanced="0"/>
    <cacheHierarchy uniqueName="[Tabelle_Straßenliste].[Quote]" caption="Quote" attribute="1" defaultMemberUniqueName="[Tabelle_Straßenliste].[Quote].[All]" allUniqueName="[Tabelle_Straßenliste].[Quote].[All]" dimensionUniqueName="[Tabelle_Straßenliste]" displayFolder="" count="0" memberValueDatatype="5" unbalanced="0"/>
    <cacheHierarchy uniqueName="[Tabelle_Straßenliste].[Ortsteil]" caption="Ortsteil" attribute="1" defaultMemberUniqueName="[Tabelle_Straßenliste].[Ortsteil].[All]" allUniqueName="[Tabelle_Straßenliste].[Ortsteil].[All]" dimensionUniqueName="[Tabelle_Straßenliste]" displayFolder="" count="0" memberValueDatatype="130" unbalanced="0"/>
    <cacheHierarchy uniqueName="[Tabelle_Straßenliste].[Straßenlänge angepasst (m)]" caption="Straßenlänge angepasst (m)" attribute="1" defaultMemberUniqueName="[Tabelle_Straßenliste].[Straßenlänge angepasst (m)].[All]" allUniqueName="[Tabelle_Straßenliste].[Straßenlänge angepasst (m)].[All]" dimensionUniqueName="[Tabelle_Straßenliste]" displayFolder="" count="0" memberValueDatatype="20" unbalanced="0"/>
    <cacheHierarchy uniqueName="[Umrechnung_Energie].[Heizöl (l/a)]" caption="Heizöl (l/a)" attribute="1" defaultMemberUniqueName="[Umrechnung_Energie].[Heizöl (l/a)].[All]" allUniqueName="[Umrechnung_Energie].[Heizöl (l/a)].[All]" dimensionUniqueName="[Umrechnung_Energie]" displayFolder="" count="0" memberValueDatatype="20" unbalanced="0"/>
    <cacheHierarchy uniqueName="[Umrechnung_Energie].[Erdgas (m³/a)]" caption="Erdgas (m³/a)" attribute="1" defaultMemberUniqueName="[Umrechnung_Energie].[Erdgas (m³/a)].[All]" allUniqueName="[Umrechnung_Energie].[Erdgas (m³/a)].[All]" dimensionUniqueName="[Umrechnung_Energie]" displayFolder="" count="0" memberValueDatatype="20" unbalanced="0"/>
    <cacheHierarchy uniqueName="[Umrechnung_Energie].[Flüssiggas (l/a)]" caption="Flüssiggas (l/a)" attribute="1" defaultMemberUniqueName="[Umrechnung_Energie].[Flüssiggas (l/a)].[All]" allUniqueName="[Umrechnung_Energie].[Flüssiggas (l/a)].[All]" dimensionUniqueName="[Umrechnung_Energie]" displayFolder="" count="0" memberValueDatatype="5" unbalanced="0"/>
    <cacheHierarchy uniqueName="[Umrechnung_Energie].[Wärmepumpe (kWh/a)]" caption="Wärmepumpe (kWh/a)" attribute="1" defaultMemberUniqueName="[Umrechnung_Energie].[Wärmepumpe (kWh/a)].[All]" allUniqueName="[Umrechnung_Energie].[Wärmepumpe (kWh/a)].[All]" dimensionUniqueName="[Umrechnung_Energie]" displayFolder="" count="0" memberValueDatatype="20" unbalanced="0"/>
    <cacheHierarchy uniqueName="[Umrechnung_Energie].[Holz (rm/a)]" caption="Holz (rm/a)" attribute="1" defaultMemberUniqueName="[Umrechnung_Energie].[Holz (rm/a)].[All]" allUniqueName="[Umrechnung_Energie].[Holz (rm/a)].[All]" dimensionUniqueName="[Umrechnung_Energie]" displayFolder="" count="0" memberValueDatatype="20" unbalanced="0"/>
    <cacheHierarchy uniqueName="[Umrechnung_Energie].[Pellets (kg/a)]" caption="Pellets (kg/a)" attribute="1" defaultMemberUniqueName="[Umrechnung_Energie].[Pellets (kg/a)].[All]" allUniqueName="[Umrechnung_Energie].[Pellets (kg/a)].[All]" dimensionUniqueName="[Umrechnung_Energie]" displayFolder="" count="0" memberValueDatatype="5" unbalanced="0"/>
    <cacheHierarchy uniqueName="[Umrechnung_Energie].[Holzhackschnitzel (srm/a)]" caption="Holzhackschnitzel (srm/a)" attribute="1" defaultMemberUniqueName="[Umrechnung_Energie].[Holzhackschnitzel (srm/a)].[All]" allUniqueName="[Umrechnung_Energie].[Holzhackschnitzel (srm/a)].[All]" dimensionUniqueName="[Umrechnung_Energie]" displayFolder="" count="0" memberValueDatatype="20" unbalanced="0"/>
    <cacheHierarchy uniqueName="[Measures].[Summe von Strom 2]" caption="Summe von Strom 2" measure="1" displayFolder="" measureGroup="Tabelle_Auswertung  Straße   Hilfsspalte keine Energieangabe" count="0">
      <extLst>
        <ext xmlns:x15="http://schemas.microsoft.com/office/spreadsheetml/2010/11/main" uri="{B97F6D7D-B522-45F9-BDA1-12C45D357490}">
          <x15:cacheHierarchy aggregatedColumn="12"/>
        </ext>
      </extLst>
    </cacheHierarchy>
    <cacheHierarchy uniqueName="[Measures].[Summe von Hilfsspalte keine Energieangabe]" caption="Summe von Hilfsspalte keine Energieangabe" measure="1" displayFolder="" measureGroup="Tabelle_Auswertung  Straße   Hilfsspalte keine Energieangabe" count="0">
      <extLst>
        <ext xmlns:x15="http://schemas.microsoft.com/office/spreadsheetml/2010/11/main" uri="{B97F6D7D-B522-45F9-BDA1-12C45D357490}">
          <x15:cacheHierarchy aggregatedColumn="26"/>
        </ext>
      </extLst>
    </cacheHierarchy>
    <cacheHierarchy uniqueName="[Measures].[Summe von Strom (kWh/a):]" caption="Summe von Strom (kWh/a):" measure="1" displayFolder="" measureGroup="Tabelle_Auswertung  Straße   Hilfsspalte keine Energieangabe" count="0">
      <extLst>
        <ext xmlns:x15="http://schemas.microsoft.com/office/spreadsheetml/2010/11/main" uri="{B97F6D7D-B522-45F9-BDA1-12C45D357490}">
          <x15:cacheHierarchy aggregatedColumn="21"/>
        </ext>
      </extLst>
    </cacheHierarchy>
    <cacheHierarchy uniqueName="[Measures].[Summe von Holz-Pellets (kg/a): 2]" caption="Summe von Holz-Pellets (kg/a): 2" measure="1" displayFolder="" measureGroup="Tabelle_Auswertung  Straße   Hilfsspalte keine Energieangabe" count="0">
      <extLst>
        <ext xmlns:x15="http://schemas.microsoft.com/office/spreadsheetml/2010/11/main" uri="{B97F6D7D-B522-45F9-BDA1-12C45D357490}">
          <x15:cacheHierarchy aggregatedColumn="24"/>
        </ext>
      </extLst>
    </cacheHierarchy>
    <cacheHierarchy uniqueName="[Measures].[Summe von Wärmepumpe (kWh/a):]" caption="Summe von Wärmepumpe (kWh/a):" measure="1" displayFolder="" measureGroup="Tabelle_Auswertung  Straße   Hilfsspalte keine Energieangabe" count="0">
      <extLst>
        <ext xmlns:x15="http://schemas.microsoft.com/office/spreadsheetml/2010/11/main" uri="{B97F6D7D-B522-45F9-BDA1-12C45D357490}">
          <x15:cacheHierarchy aggregatedColumn="22"/>
        </ext>
      </extLst>
    </cacheHierarchy>
    <cacheHierarchy uniqueName="[Measures].[Summe von Wärmepumpe 2]" caption="Summe von Wärmepumpe 2" measure="1" displayFolder="" measureGroup="Tabelle_Auswertung  Straße   Hilfsspalte keine Energieangabe" count="0">
      <extLst>
        <ext xmlns:x15="http://schemas.microsoft.com/office/spreadsheetml/2010/11/main" uri="{B97F6D7D-B522-45F9-BDA1-12C45D357490}">
          <x15:cacheHierarchy aggregatedColumn="13"/>
        </ext>
      </extLst>
    </cacheHierarchy>
    <cacheHierarchy uniqueName="[Measures].[Summe von Holzhackschnitzel (Schüttraummeter/a):]" caption="Summe von Holzhackschnitzel (Schüttraummeter/a):" measure="1" displayFolder="" measureGroup="Tabelle_Auswertung  Straße   Hilfsspalte keine Energieangabe" count="0">
      <extLst>
        <ext xmlns:x15="http://schemas.microsoft.com/office/spreadsheetml/2010/11/main" uri="{B97F6D7D-B522-45F9-BDA1-12C45D357490}">
          <x15:cacheHierarchy aggregatedColumn="25"/>
        </ext>
      </extLst>
    </cacheHierarchy>
    <cacheHierarchy uniqueName="[Measures].[Summe von Holz-Kamin (Raummeter/a):]" caption="Summe von Holz-Kamin (Raummeter/a):" measure="1" displayFolder="" measureGroup="Tabelle_Auswertung  Straße   Hilfsspalte keine Energieangabe" count="0">
      <extLst>
        <ext xmlns:x15="http://schemas.microsoft.com/office/spreadsheetml/2010/11/main" uri="{B97F6D7D-B522-45F9-BDA1-12C45D357490}">
          <x15:cacheHierarchy aggregatedColumn="23"/>
        </ext>
      </extLst>
    </cacheHierarchy>
    <cacheHierarchy uniqueName="[Measures].[Summe von Heizöl (l/a)]" caption="Summe von Heizöl (l/a)" measure="1" displayFolder="" measureGroup="Tabelle_Auswertung  Straße   Hilfsspalte keine Energieangabe" count="0">
      <extLst>
        <ext xmlns:x15="http://schemas.microsoft.com/office/spreadsheetml/2010/11/main" uri="{B97F6D7D-B522-45F9-BDA1-12C45D357490}">
          <x15:cacheHierarchy aggregatedColumn="18"/>
        </ext>
      </extLst>
    </cacheHierarchy>
    <cacheHierarchy uniqueName="[Measures].[Summe von Erdgas 2]" caption="Summe von Erdgas 2" measure="1" displayFolder="" measureGroup="Tabelle_Auswertung  Straße   Hilfsspalte keine Energieangabe" count="0">
      <extLst>
        <ext xmlns:x15="http://schemas.microsoft.com/office/spreadsheetml/2010/11/main" uri="{B97F6D7D-B522-45F9-BDA1-12C45D357490}">
          <x15:cacheHierarchy aggregatedColumn="10"/>
        </ext>
      </extLst>
    </cacheHierarchy>
    <cacheHierarchy uniqueName="[Measures].[Summe von Erdgas (m3/a)]" caption="Summe von Erdgas (m3/a)" measure="1" displayFolder="" measureGroup="Tabelle_Auswertung  Straße   Hilfsspalte keine Energieangabe" count="0">
      <extLst>
        <ext xmlns:x15="http://schemas.microsoft.com/office/spreadsheetml/2010/11/main" uri="{B97F6D7D-B522-45F9-BDA1-12C45D357490}">
          <x15:cacheHierarchy aggregatedColumn="19"/>
        </ext>
      </extLst>
    </cacheHierarchy>
    <cacheHierarchy uniqueName="[Measures].[Summe von Flüssiggas (l/a):]" caption="Summe von Flüssiggas (l/a):" measure="1" displayFolder="" measureGroup="Tabelle_Auswertung  Straße   Hilfsspalte keine Energieangabe" count="0">
      <extLst>
        <ext xmlns:x15="http://schemas.microsoft.com/office/spreadsheetml/2010/11/main" uri="{B97F6D7D-B522-45F9-BDA1-12C45D357490}">
          <x15:cacheHierarchy aggregatedColumn="20"/>
        </ext>
      </extLst>
    </cacheHierarchy>
    <cacheHierarchy uniqueName="[Measures].[Summe von ja 2]" caption="Summe von ja 2" measure="1" displayFolder="" measureGroup="Tabelle_Auswertung  Straße   Hilfsspalte keine Energieangabe" count="0">
      <extLst>
        <ext xmlns:x15="http://schemas.microsoft.com/office/spreadsheetml/2010/11/main" uri="{B97F6D7D-B522-45F9-BDA1-12C45D357490}">
          <x15:cacheHierarchy aggregatedColumn="3"/>
        </ext>
      </extLst>
    </cacheHierarchy>
    <cacheHierarchy uniqueName="[Measures].[Summe von ja &amp; unklar 2]" caption="Summe von ja &amp; unklar 2" measure="1" displayFolder="" measureGroup="Tabelle_Auswertung  Straße   Hilfsspalte keine Energieangabe" count="0">
      <extLst>
        <ext xmlns:x15="http://schemas.microsoft.com/office/spreadsheetml/2010/11/main" uri="{B97F6D7D-B522-45F9-BDA1-12C45D357490}">
          <x15:cacheHierarchy aggregatedColumn="4"/>
        </ext>
      </extLst>
    </cacheHierarchy>
    <cacheHierarchy uniqueName="[Measures].[Summe von unklar 2]" caption="Summe von unklar 2" measure="1" displayFolder="" measureGroup="Tabelle_Auswertung  Straße   Hilfsspalte keine Energieangabe" count="0">
      <extLst>
        <ext xmlns:x15="http://schemas.microsoft.com/office/spreadsheetml/2010/11/main" uri="{B97F6D7D-B522-45F9-BDA1-12C45D357490}">
          <x15:cacheHierarchy aggregatedColumn="5"/>
        </ext>
      </extLst>
    </cacheHierarchy>
    <cacheHierarchy uniqueName="[Measures].[Summe von nein &amp; unklar 2]" caption="Summe von nein &amp; unklar 2" measure="1" displayFolder="" measureGroup="Tabelle_Auswertung  Straße   Hilfsspalte keine Energieangabe" count="0">
      <extLst>
        <ext xmlns:x15="http://schemas.microsoft.com/office/spreadsheetml/2010/11/main" uri="{B97F6D7D-B522-45F9-BDA1-12C45D357490}">
          <x15:cacheHierarchy aggregatedColumn="6"/>
        </ext>
      </extLst>
    </cacheHierarchy>
    <cacheHierarchy uniqueName="[Measures].[Summe von nein 2]" caption="Summe von nein 2" measure="1" displayFolder="" measureGroup="Tabelle_Auswertung  Straße   Hilfsspalte keine Energieangabe" count="0">
      <extLst>
        <ext xmlns:x15="http://schemas.microsoft.com/office/spreadsheetml/2010/11/main" uri="{B97F6D7D-B522-45F9-BDA1-12C45D357490}">
          <x15:cacheHierarchy aggregatedColumn="7"/>
        </ext>
      </extLst>
    </cacheHierarchy>
    <cacheHierarchy uniqueName="[Measures].[Summe von Heizöl]" caption="Summe von Heizöl" measure="1" displayFolder="" measureGroup="Tabelle_Auswertung  Straße   Hilfsspalte keine Energieangabe" count="0">
      <extLst>
        <ext xmlns:x15="http://schemas.microsoft.com/office/spreadsheetml/2010/11/main" uri="{B97F6D7D-B522-45F9-BDA1-12C45D357490}">
          <x15:cacheHierarchy aggregatedColumn="9"/>
        </ext>
      </extLst>
    </cacheHierarchy>
    <cacheHierarchy uniqueName="[Measures].[Summe von Flüssiggas]" caption="Summe von Flüssiggas" measure="1" displayFolder="" measureGroup="Tabelle_Auswertung  Straße   Hilfsspalte keine Energieangabe" count="0">
      <extLst>
        <ext xmlns:x15="http://schemas.microsoft.com/office/spreadsheetml/2010/11/main" uri="{B97F6D7D-B522-45F9-BDA1-12C45D357490}">
          <x15:cacheHierarchy aggregatedColumn="11"/>
        </ext>
      </extLst>
    </cacheHierarchy>
    <cacheHierarchy uniqueName="[Measures].[Summe von Holz]" caption="Summe von Holz" measure="1" displayFolder="" measureGroup="Tabelle_Auswertung  Straße   Hilfsspalte keine Energieangabe" count="0">
      <extLst>
        <ext xmlns:x15="http://schemas.microsoft.com/office/spreadsheetml/2010/11/main" uri="{B97F6D7D-B522-45F9-BDA1-12C45D357490}">
          <x15:cacheHierarchy aggregatedColumn="14"/>
        </ext>
      </extLst>
    </cacheHierarchy>
    <cacheHierarchy uniqueName="[Measures].[Summe von Pellets]" caption="Summe von Pellets" measure="1" displayFolder="" measureGroup="Tabelle_Auswertung  Straße   Hilfsspalte keine Energieangabe" count="0">
      <extLst>
        <ext xmlns:x15="http://schemas.microsoft.com/office/spreadsheetml/2010/11/main" uri="{B97F6D7D-B522-45F9-BDA1-12C45D357490}">
          <x15:cacheHierarchy aggregatedColumn="15"/>
        </ext>
      </extLst>
    </cacheHierarchy>
    <cacheHierarchy uniqueName="[Measures].[Summe von Hackschnitzel]" caption="Summe von Hackschnitzel" measure="1" displayFolder="" measureGroup="Tabelle_Auswertung  Straße   Hilfsspalte keine Energieangabe" count="0">
      <extLst>
        <ext xmlns:x15="http://schemas.microsoft.com/office/spreadsheetml/2010/11/main" uri="{B97F6D7D-B522-45F9-BDA1-12C45D357490}">
          <x15:cacheHierarchy aggregatedColumn="16"/>
        </ext>
      </extLst>
    </cacheHierarchy>
    <cacheHierarchy uniqueName="[Measures].[Summe von Andere]" caption="Summe von Andere" measure="1" displayFolder="" measureGroup="Tabelle_Auswertung  Straße   Hilfsspalte keine Energieangabe" count="0">
      <extLst>
        <ext xmlns:x15="http://schemas.microsoft.com/office/spreadsheetml/2010/11/main" uri="{B97F6D7D-B522-45F9-BDA1-12C45D357490}">
          <x15:cacheHierarchy aggregatedColumn="17"/>
        </ext>
      </extLst>
    </cacheHierarchy>
    <cacheHierarchy uniqueName="[Measures].[Summe von Heizöl (l/a) 2]" caption="Summe von Heizöl (l/a) 2" measure="1" displayFolder="" measureGroup="Umrechnung_Energie" count="0">
      <extLst>
        <ext xmlns:x15="http://schemas.microsoft.com/office/spreadsheetml/2010/11/main" uri="{B97F6D7D-B522-45F9-BDA1-12C45D357490}">
          <x15:cacheHierarchy aggregatedColumn="33"/>
        </ext>
      </extLst>
    </cacheHierarchy>
    <cacheHierarchy uniqueName="[Measures].[Energie - Pellets (kWh/a)]" caption="Energie - Pellets (kWh/a)" measure="1" displayFolder="" measureGroup="Tabelle_Auswertung  Straße   Hilfsspalte keine Energieangabe" count="0"/>
    <cacheHierarchy uniqueName="[Measures].[Energie - Wärmepumpe (kWh/a)]" caption="Energie - Wärmepumpe (kWh/a)" measure="1" displayFolder="" measureGroup="Tabelle_Auswertung  Straße   Hilfsspalte keine Energieangabe" count="0"/>
    <cacheHierarchy uniqueName="[Measures].[Energie - Holzhackschnitzel (kWh/a)]" caption="Energie - Holzhackschnitzel (kWh/a)" measure="1" displayFolder="" measureGroup="Tabelle_Auswertung  Straße   Hilfsspalte keine Energieangabe" count="0"/>
    <cacheHierarchy uniqueName="[Measures].[Energie - Holz (kWh/a)]" caption="Energie - Holz (kWh/a)" measure="1" displayFolder="" measureGroup="Tabelle_Auswertung  Straße   Hilfsspalte keine Energieangabe" count="0"/>
    <cacheHierarchy uniqueName="[Measures].[Energie - Heizöl (kWh/a)]" caption="Energie - Heizöl (kWh/a)" measure="1" displayFolder="" measureGroup="Tabelle_Auswertung  Straße   Hilfsspalte keine Energieangabe" count="0"/>
    <cacheHierarchy uniqueName="[Measures].[Energie - Erdgas (kWh/a)]" caption="Energie - Erdgas (kWh/a)" measure="1" displayFolder="" measureGroup="Tabelle_Auswertung  Straße   Hilfsspalte keine Energieangabe" count="0"/>
    <cacheHierarchy uniqueName="[Measures].[Energie - Flüssiggas (kWh/a)]" caption="Energie - Flüssiggas (kWh/a)" measure="1" displayFolder="" measureGroup="Tabelle_Auswertung  Straße   Hilfsspalte keine Energieangabe" count="0"/>
    <cacheHierarchy uniqueName="[Measures].[Summe Energie (kWh/a)]" caption="Summe Energie (kWh/a)" measure="1" displayFolder="" measureGroup="Tabelle_Auswertung  Straße   Hilfsspalte keine Energieangabe" count="0"/>
    <cacheHierarchy uniqueName="[Measures].[__XL_Count Tabelle_Auswertung  Straße   Hilfsspalte keine Energieangabe]" caption="__XL_Count Tabelle_Auswertung  Straße   Hilfsspalte keine Energieangabe" measure="1" displayFolder="" measureGroup="Tabelle_Auswertung  Straße   Hilfsspalte keine Energieangabe" count="0" hidden="1"/>
    <cacheHierarchy uniqueName="[Measures].[__XL_Count Tabelle_Straßenliste]" caption="__XL_Count Tabelle_Straßenliste" measure="1" displayFolder="" measureGroup="Tabelle_Straßenliste" count="0" hidden="1"/>
    <cacheHierarchy uniqueName="[Measures].[__XL_Count Umrechnung_Energie]" caption="__XL_Count Umrechnung_Energie" measure="1" displayFolder="" measureGroup="Umrechnung_Energie" count="0" hidden="1"/>
    <cacheHierarchy uniqueName="[Measures].[__Es sind keine Measures definiert]" caption="__Es sind keine Measures definiert" measure="1" displayFolder="" count="0" hidden="1"/>
  </cacheHierarchies>
  <kpis count="0"/>
  <dimensions count="4">
    <dimension measure="1" name="Measures" uniqueName="[Measures]" caption="Measures"/>
    <dimension name="Tabelle_Auswertung  Straße   Hilfsspalte keine Energieangabe" uniqueName="[Tabelle_Auswertung  Straße   Hilfsspalte keine Energieangabe]" caption="Tabelle_Auswertung  Straße   Hilfsspalte keine Energieangabe"/>
    <dimension name="Tabelle_Straßenliste" uniqueName="[Tabelle_Straßenliste]" caption="Tabelle_Straßenliste"/>
    <dimension name="Umrechnung_Energie" uniqueName="[Umrechnung_Energie]" caption="Umrechnung_Energie"/>
  </dimensions>
  <measureGroups count="3">
    <measureGroup name="Tabelle_Auswertung  Straße   Hilfsspalte keine Energieangabe" caption="Tabelle_Auswertung  Straße   Hilfsspalte keine Energieangabe"/>
    <measureGroup name="Tabelle_Straßenliste" caption="Tabelle_Straßenliste"/>
    <measureGroup name="Umrechnung_Energie" caption="Umrechnung_Energie"/>
  </measureGroups>
  <maps count="4">
    <map measureGroup="0" dimension="1"/>
    <map measureGroup="0" dimension="2"/>
    <map measureGroup="1" dimension="2"/>
    <map measureGroup="2" dimension="3"/>
  </maps>
  <extLst>
    <ext xmlns:x14="http://schemas.microsoft.com/office/spreadsheetml/2009/9/main" uri="{725AE2AE-9491-48be-B2B4-4EB974FC3084}">
      <x14:pivotCacheDefinition slicerData="1" pivotCacheId="1954552341"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lph Timmermann" refreshedDate="46118.687824884262" backgroundQuery="1" createdVersion="3" refreshedVersion="8" minRefreshableVersion="3" recordCount="0" supportSubquery="1" supportAdvancedDrill="1" xr:uid="{3C59D50B-5F00-4700-9BE8-2165D7F168F9}">
  <cacheSource type="external" connectionId="2">
    <extLst>
      <ext xmlns:x14="http://schemas.microsoft.com/office/spreadsheetml/2009/9/main" uri="{F057638F-6D5F-4e77-A914-E7F072B9BCA8}">
        <x14:sourceConnection name="ThisWorkbookDataModel"/>
      </ext>
    </extLst>
  </cacheSource>
  <cacheFields count="0"/>
  <cacheHierarchies count="76">
    <cacheHierarchy uniqueName="[Tabelle_Auswertung  Straße   Hilfsspalte keine Energieangabe].[Straße]" caption="Straße" attribute="1" defaultMemberUniqueName="[Tabelle_Auswertung  Straße   Hilfsspalte keine Energieangabe].[Straße].[All]" allUniqueName="[Tabelle_Auswertung  Straße   Hilfsspalte keine Energieangabe].[Straße].[All]" dimensionUniqueName="[Tabelle_Auswertung  Straße   Hilfsspalte keine Energieangabe]" displayFolder="" count="2" memberValueDatatype="130" unbalanced="0"/>
    <cacheHierarchy uniqueName="[Tabelle_Auswertung  Straße   Hilfsspalte keine Energieangabe].[Ortsteil]" caption="Ortsteil" attribute="1" defaultMemberUniqueName="[Tabelle_Auswertung  Straße   Hilfsspalte keine Energieangabe].[Ortsteil].[All]" allUniqueName="[Tabelle_Auswertung  Straße   Hilfsspalte keine Energieangabe].[Ortsteil].[All]" dimensionUniqueName="[Tabelle_Auswertung  Straße   Hilfsspalte keine Energieangabe]" displayFolder="" count="2" memberValueDatatype="130" unbalanced="0"/>
    <cacheHierarchy uniqueName="[Tabelle_Auswertung  Straße   Hilfsspalte keine Energieangabe].[Anschlussinteresse:]" caption="Anschlussinteresse:" attribute="1" defaultMemberUniqueName="[Tabelle_Auswertung  Straße   Hilfsspalte keine Energieangabe].[Anschlussinteresse:].[All]" allUniqueName="[Tabelle_Auswertung  Straße   Hilfsspalte keine Energieangabe].[Anschlussinteresse:].[All]" dimensionUniqueName="[Tabelle_Auswertung  Straße   Hilfsspalte keine Energieangabe]" displayFolder="" count="2" memberValueDatatype="130" unbalanced="0"/>
    <cacheHierarchy uniqueName="[Tabelle_Auswertung  Straße   Hilfsspalte keine Energieangabe].[ja]" caption="ja" attribute="1" defaultMemberUniqueName="[Tabelle_Auswertung  Straße   Hilfsspalte keine Energieangabe].[ja].[All]" allUniqueName="[Tabelle_Auswertung  Straße   Hilfsspalte keine Energieangabe].[ja].[All]" dimensionUniqueName="[Tabelle_Auswertung  Straße   Hilfsspalte keine Energieangabe]" displayFolder="" count="0" memberValueDatatype="20" unbalanced="0"/>
    <cacheHierarchy uniqueName="[Tabelle_Auswertung  Straße   Hilfsspalte keine Energieangabe].[ja &amp; unklar]" caption="ja &amp; unklar" attribute="1" defaultMemberUniqueName="[Tabelle_Auswertung  Straße   Hilfsspalte keine Energieangabe].[ja &amp; unklar].[All]" allUniqueName="[Tabelle_Auswertung  Straße   Hilfsspalte keine Energieangabe].[ja &amp; unklar].[All]" dimensionUniqueName="[Tabelle_Auswertung  Straße   Hilfsspalte keine Energieangabe]" displayFolder="" count="0" memberValueDatatype="20" unbalanced="0"/>
    <cacheHierarchy uniqueName="[Tabelle_Auswertung  Straße   Hilfsspalte keine Energieangabe].[unklar]" caption="unklar" attribute="1" defaultMemberUniqueName="[Tabelle_Auswertung  Straße   Hilfsspalte keine Energieangabe].[unklar].[All]" allUniqueName="[Tabelle_Auswertung  Straße   Hilfsspalte keine Energieangabe].[unklar].[All]" dimensionUniqueName="[Tabelle_Auswertung  Straße   Hilfsspalte keine Energieangabe]" displayFolder="" count="0" memberValueDatatype="20" unbalanced="0"/>
    <cacheHierarchy uniqueName="[Tabelle_Auswertung  Straße   Hilfsspalte keine Energieangabe].[nein &amp; unklar]" caption="nein &amp; unklar" attribute="1" defaultMemberUniqueName="[Tabelle_Auswertung  Straße   Hilfsspalte keine Energieangabe].[nein &amp; unklar].[All]" allUniqueName="[Tabelle_Auswertung  Straße   Hilfsspalte keine Energieangabe].[nein &amp; unklar].[All]" dimensionUniqueName="[Tabelle_Auswertung  Straße   Hilfsspalte keine Energieangabe]" displayFolder="" count="0" memberValueDatatype="20" unbalanced="0"/>
    <cacheHierarchy uniqueName="[Tabelle_Auswertung  Straße   Hilfsspalte keine Energieangabe].[nein]" caption="nein" attribute="1" defaultMemberUniqueName="[Tabelle_Auswertung  Straße   Hilfsspalte keine Energieangabe].[nein].[All]" allUniqueName="[Tabelle_Auswertung  Straße   Hilfsspalte keine Energieangabe].[nein].[All]" dimensionUniqueName="[Tabelle_Auswertung  Straße   Hilfsspalte keine Energieangabe]" displayFolder="" count="0" memberValueDatatype="20" unbalanced="0"/>
    <cacheHierarchy uniqueName="[Tabelle_Auswertung  Straße   Hilfsspalte keine Energieangabe].[Bisheriger Energieträger:]" caption="Bisheriger Energieträger:" attribute="1" defaultMemberUniqueName="[Tabelle_Auswertung  Straße   Hilfsspalte keine Energieangabe].[Bisheriger Energieträger:].[All]" allUniqueName="[Tabelle_Auswertung  Straße   Hilfsspalte keine Energieangabe].[Bisheriger Energieträger:].[All]" dimensionUniqueName="[Tabelle_Auswertung  Straße   Hilfsspalte keine Energieangabe]" displayFolder="" count="0" memberValueDatatype="130" unbalanced="0"/>
    <cacheHierarchy uniqueName="[Tabelle_Auswertung  Straße   Hilfsspalte keine Energieangabe].[Heizöl]" caption="Heizöl" attribute="1" defaultMemberUniqueName="[Tabelle_Auswertung  Straße   Hilfsspalte keine Energieangabe].[Heizöl].[All]" allUniqueName="[Tabelle_Auswertung  Straße   Hilfsspalte keine Energieangabe].[Heizöl].[All]" dimensionUniqueName="[Tabelle_Auswertung  Straße   Hilfsspalte keine Energieangabe]" displayFolder="" count="0" memberValueDatatype="20" unbalanced="0"/>
    <cacheHierarchy uniqueName="[Tabelle_Auswertung  Straße   Hilfsspalte keine Energieangabe].[Erdgas]" caption="Erdgas" attribute="1" defaultMemberUniqueName="[Tabelle_Auswertung  Straße   Hilfsspalte keine Energieangabe].[Erdgas].[All]" allUniqueName="[Tabelle_Auswertung  Straße   Hilfsspalte keine Energieangabe].[Erdgas].[All]" dimensionUniqueName="[Tabelle_Auswertung  Straße   Hilfsspalte keine Energieangabe]" displayFolder="" count="0" memberValueDatatype="20" unbalanced="0"/>
    <cacheHierarchy uniqueName="[Tabelle_Auswertung  Straße   Hilfsspalte keine Energieangabe].[Flüssiggas]" caption="Flüssiggas" attribute="1" defaultMemberUniqueName="[Tabelle_Auswertung  Straße   Hilfsspalte keine Energieangabe].[Flüssiggas].[All]" allUniqueName="[Tabelle_Auswertung  Straße   Hilfsspalte keine Energieangabe].[Flüssiggas].[All]" dimensionUniqueName="[Tabelle_Auswertung  Straße   Hilfsspalte keine Energieangabe]" displayFolder="" count="0" memberValueDatatype="20" unbalanced="0"/>
    <cacheHierarchy uniqueName="[Tabelle_Auswertung  Straße   Hilfsspalte keine Energieangabe].[Strom]" caption="Strom" attribute="1" defaultMemberUniqueName="[Tabelle_Auswertung  Straße   Hilfsspalte keine Energieangabe].[Strom].[All]" allUniqueName="[Tabelle_Auswertung  Straße   Hilfsspalte keine Energieangabe].[Strom].[All]" dimensionUniqueName="[Tabelle_Auswertung  Straße   Hilfsspalte keine Energieangabe]" displayFolder="" count="0" memberValueDatatype="20" unbalanced="0"/>
    <cacheHierarchy uniqueName="[Tabelle_Auswertung  Straße   Hilfsspalte keine Energieangabe].[Wärmepumpe]" caption="Wärmepumpe" attribute="1" defaultMemberUniqueName="[Tabelle_Auswertung  Straße   Hilfsspalte keine Energieangabe].[Wärmepumpe].[All]" allUniqueName="[Tabelle_Auswertung  Straße   Hilfsspalte keine Energieangabe].[Wärmepumpe].[All]" dimensionUniqueName="[Tabelle_Auswertung  Straße   Hilfsspalte keine Energieangabe]" displayFolder="" count="0" memberValueDatatype="20" unbalanced="0"/>
    <cacheHierarchy uniqueName="[Tabelle_Auswertung  Straße   Hilfsspalte keine Energieangabe].[Holz]" caption="Holz" attribute="1" defaultMemberUniqueName="[Tabelle_Auswertung  Straße   Hilfsspalte keine Energieangabe].[Holz].[All]" allUniqueName="[Tabelle_Auswertung  Straße   Hilfsspalte keine Energieangabe].[Holz].[All]" dimensionUniqueName="[Tabelle_Auswertung  Straße   Hilfsspalte keine Energieangabe]" displayFolder="" count="0" memberValueDatatype="20" unbalanced="0"/>
    <cacheHierarchy uniqueName="[Tabelle_Auswertung  Straße   Hilfsspalte keine Energieangabe].[Pellets]" caption="Pellets" attribute="1" defaultMemberUniqueName="[Tabelle_Auswertung  Straße   Hilfsspalte keine Energieangabe].[Pellets].[All]" allUniqueName="[Tabelle_Auswertung  Straße   Hilfsspalte keine Energieangabe].[Pellets].[All]" dimensionUniqueName="[Tabelle_Auswertung  Straße   Hilfsspalte keine Energieangabe]" displayFolder="" count="0" memberValueDatatype="20" unbalanced="0"/>
    <cacheHierarchy uniqueName="[Tabelle_Auswertung  Straße   Hilfsspalte keine Energieangabe].[Hackschnitzel]" caption="Hackschnitzel" attribute="1" defaultMemberUniqueName="[Tabelle_Auswertung  Straße   Hilfsspalte keine Energieangabe].[Hackschnitzel].[All]" allUniqueName="[Tabelle_Auswertung  Straße   Hilfsspalte keine Energieangabe].[Hackschnitzel].[All]" dimensionUniqueName="[Tabelle_Auswertung  Straße   Hilfsspalte keine Energieangabe]" displayFolder="" count="0" memberValueDatatype="20" unbalanced="0"/>
    <cacheHierarchy uniqueName="[Tabelle_Auswertung  Straße   Hilfsspalte keine Energieangabe].[Andere]" caption="Andere" attribute="1" defaultMemberUniqueName="[Tabelle_Auswertung  Straße   Hilfsspalte keine Energieangabe].[Andere].[All]" allUniqueName="[Tabelle_Auswertung  Straße   Hilfsspalte keine Energieangabe].[Andere].[All]" dimensionUniqueName="[Tabelle_Auswertung  Straße   Hilfsspalte keine Energieangabe]" displayFolder="" count="0" memberValueDatatype="20" unbalanced="0"/>
    <cacheHierarchy uniqueName="[Tabelle_Auswertung  Straße   Hilfsspalte keine Energieangabe].[Heizöl (l/a)]" caption="Heizöl (l/a)" attribute="1" defaultMemberUniqueName="[Tabelle_Auswertung  Straße   Hilfsspalte keine Energieangabe].[Heizöl (l/a)].[All]" allUniqueName="[Tabelle_Auswertung  Straße   Hilfsspalte keine Energieangabe].[Heizöl (l/a)].[All]" dimensionUniqueName="[Tabelle_Auswertung  Straße   Hilfsspalte keine Energieangabe]" displayFolder="" count="0" memberValueDatatype="20" unbalanced="0"/>
    <cacheHierarchy uniqueName="[Tabelle_Auswertung  Straße   Hilfsspalte keine Energieangabe].[Erdgas (m3/a)]" caption="Erdgas (m3/a)" attribute="1" defaultMemberUniqueName="[Tabelle_Auswertung  Straße   Hilfsspalte keine Energieangabe].[Erdgas (m3/a)].[All]" allUniqueName="[Tabelle_Auswertung  Straße   Hilfsspalte keine Energieangabe].[Erdgas (m3/a)].[All]" dimensionUniqueName="[Tabelle_Auswertung  Straße   Hilfsspalte keine Energieangabe]" displayFolder="" count="0" memberValueDatatype="5" unbalanced="0"/>
    <cacheHierarchy uniqueName="[Tabelle_Auswertung  Straße   Hilfsspalte keine Energieangabe].[Flüssiggas (l/a):]" caption="Flüssiggas (l/a):" attribute="1" defaultMemberUniqueName="[Tabelle_Auswertung  Straße   Hilfsspalte keine Energieangabe].[Flüssiggas (l/a):].[All]" allUniqueName="[Tabelle_Auswertung  Straße   Hilfsspalte keine Energieangabe].[Flüssiggas (l/a):].[All]" dimensionUniqueName="[Tabelle_Auswertung  Straße   Hilfsspalte keine Energieangabe]" displayFolder="" count="0" memberValueDatatype="5" unbalanced="0"/>
    <cacheHierarchy uniqueName="[Tabelle_Auswertung  Straße   Hilfsspalte keine Energieangabe].[Strom (kWh/a):]" caption="Strom (kWh/a):" attribute="1" defaultMemberUniqueName="[Tabelle_Auswertung  Straße   Hilfsspalte keine Energieangabe].[Strom (kWh/a):].[All]" allUniqueName="[Tabelle_Auswertung  Straße   Hilfsspalte keine Energieangabe].[Strom (kWh/a):].[All]" dimensionUniqueName="[Tabelle_Auswertung  Straße   Hilfsspalte keine Energieangabe]" displayFolder="" count="0" memberValueDatatype="20" unbalanced="0"/>
    <cacheHierarchy uniqueName="[Tabelle_Auswertung  Straße   Hilfsspalte keine Energieangabe].[Wärmepumpe (kWh/a):]" caption="Wärmepumpe (kWh/a):" attribute="1" defaultMemberUniqueName="[Tabelle_Auswertung  Straße   Hilfsspalte keine Energieangabe].[Wärmepumpe (kWh/a):].[All]" allUniqueName="[Tabelle_Auswertung  Straße   Hilfsspalte keine Energieangabe].[Wärmepumpe (kWh/a):].[All]" dimensionUniqueName="[Tabelle_Auswertung  Straße   Hilfsspalte keine Energieangabe]" displayFolder="" count="0" memberValueDatatype="20" unbalanced="0"/>
    <cacheHierarchy uniqueName="[Tabelle_Auswertung  Straße   Hilfsspalte keine Energieangabe].[Holz-Kamin (Raummeter/a):]" caption="Holz-Kamin (Raummeter/a):" attribute="1" defaultMemberUniqueName="[Tabelle_Auswertung  Straße   Hilfsspalte keine Energieangabe].[Holz-Kamin (Raummeter/a):].[All]" allUniqueName="[Tabelle_Auswertung  Straße   Hilfsspalte keine Energieangabe].[Holz-Kamin (Raummeter/a):].[All]" dimensionUniqueName="[Tabelle_Auswertung  Straße   Hilfsspalte keine Energieangabe]" displayFolder="" count="0" memberValueDatatype="5" unbalanced="0"/>
    <cacheHierarchy uniqueName="[Tabelle_Auswertung  Straße   Hilfsspalte keine Energieangabe].[Holz-Pellets (kg/a):]" caption="Holz-Pellets (kg/a):" attribute="1" defaultMemberUniqueName="[Tabelle_Auswertung  Straße   Hilfsspalte keine Energieangabe].[Holz-Pellets (kg/a):].[All]" allUniqueName="[Tabelle_Auswertung  Straße   Hilfsspalte keine Energieangabe].[Holz-Pellets (kg/a):].[All]" dimensionUniqueName="[Tabelle_Auswertung  Straße   Hilfsspalte keine Energieangabe]" displayFolder="" count="0" memberValueDatatype="20" unbalanced="0"/>
    <cacheHierarchy uniqueName="[Tabelle_Auswertung  Straße   Hilfsspalte keine Energieangabe].[Holzhackschnitzel (Schüttraummeter/a):]" caption="Holzhackschnitzel (Schüttraummeter/a):" attribute="1" defaultMemberUniqueName="[Tabelle_Auswertung  Straße   Hilfsspalte keine Energieangabe].[Holzhackschnitzel (Schüttraummeter/a):].[All]" allUniqueName="[Tabelle_Auswertung  Straße   Hilfsspalte keine Energieangabe].[Holzhackschnitzel (Schüttraummeter/a):].[All]" dimensionUniqueName="[Tabelle_Auswertung  Straße   Hilfsspalte keine Energieangabe]" displayFolder="" count="0" memberValueDatatype="20" unbalanced="0"/>
    <cacheHierarchy uniqueName="[Tabelle_Auswertung  Straße   Hilfsspalte keine Energieangabe].[Hilfsspalte keine Energieangabe]" caption="Hilfsspalte keine Energieangabe" attribute="1" defaultMemberUniqueName="[Tabelle_Auswertung  Straße   Hilfsspalte keine Energieangabe].[Hilfsspalte keine Energieangabe].[All]" allUniqueName="[Tabelle_Auswertung  Straße   Hilfsspalte keine Energieangabe].[Hilfsspalte keine Energieangabe].[All]" dimensionUniqueName="[Tabelle_Auswertung  Straße   Hilfsspalte keine Energieangabe]" displayFolder="" count="0" memberValueDatatype="20" unbalanced="0"/>
    <cacheHierarchy uniqueName="[Tabelle_Straßenliste].[Straße]" caption="Straße" attribute="1" defaultMemberUniqueName="[Tabelle_Straßenliste].[Straße].[All]" allUniqueName="[Tabelle_Straßenliste].[Straße].[All]" dimensionUniqueName="[Tabelle_Straßenliste]" displayFolder="" count="0" memberValueDatatype="130" unbalanced="0"/>
    <cacheHierarchy uniqueName="[Tabelle_Straßenliste].[Verteilte Fragebögen]" caption="Verteilte Fragebögen" attribute="1" defaultMemberUniqueName="[Tabelle_Straßenliste].[Verteilte Fragebögen].[All]" allUniqueName="[Tabelle_Straßenliste].[Verteilte Fragebögen].[All]" dimensionUniqueName="[Tabelle_Straßenliste]" displayFolder="" count="0" memberValueDatatype="20" unbalanced="0"/>
    <cacheHierarchy uniqueName="[Tabelle_Straßenliste].[Abgegebene Fragebögen]" caption="Abgegebene Fragebögen" attribute="1" defaultMemberUniqueName="[Tabelle_Straßenliste].[Abgegebene Fragebögen].[All]" allUniqueName="[Tabelle_Straßenliste].[Abgegebene Fragebögen].[All]" dimensionUniqueName="[Tabelle_Straßenliste]" displayFolder="" count="0" memberValueDatatype="20" unbalanced="0"/>
    <cacheHierarchy uniqueName="[Tabelle_Straßenliste].[Quote]" caption="Quote" attribute="1" defaultMemberUniqueName="[Tabelle_Straßenliste].[Quote].[All]" allUniqueName="[Tabelle_Straßenliste].[Quote].[All]" dimensionUniqueName="[Tabelle_Straßenliste]" displayFolder="" count="0" memberValueDatatype="5" unbalanced="0"/>
    <cacheHierarchy uniqueName="[Tabelle_Straßenliste].[Ortsteil]" caption="Ortsteil" attribute="1" defaultMemberUniqueName="[Tabelle_Straßenliste].[Ortsteil].[All]" allUniqueName="[Tabelle_Straßenliste].[Ortsteil].[All]" dimensionUniqueName="[Tabelle_Straßenliste]" displayFolder="" count="0" memberValueDatatype="130" unbalanced="0"/>
    <cacheHierarchy uniqueName="[Tabelle_Straßenliste].[Straßenlänge angepasst (m)]" caption="Straßenlänge angepasst (m)" attribute="1" defaultMemberUniqueName="[Tabelle_Straßenliste].[Straßenlänge angepasst (m)].[All]" allUniqueName="[Tabelle_Straßenliste].[Straßenlänge angepasst (m)].[All]" dimensionUniqueName="[Tabelle_Straßenliste]" displayFolder="" count="0" memberValueDatatype="20" unbalanced="0"/>
    <cacheHierarchy uniqueName="[Umrechnung_Energie].[Heizöl (l/a)]" caption="Heizöl (l/a)" attribute="1" defaultMemberUniqueName="[Umrechnung_Energie].[Heizöl (l/a)].[All]" allUniqueName="[Umrechnung_Energie].[Heizöl (l/a)].[All]" dimensionUniqueName="[Umrechnung_Energie]" displayFolder="" count="0" memberValueDatatype="20" unbalanced="0"/>
    <cacheHierarchy uniqueName="[Umrechnung_Energie].[Erdgas (m³/a)]" caption="Erdgas (m³/a)" attribute="1" defaultMemberUniqueName="[Umrechnung_Energie].[Erdgas (m³/a)].[All]" allUniqueName="[Umrechnung_Energie].[Erdgas (m³/a)].[All]" dimensionUniqueName="[Umrechnung_Energie]" displayFolder="" count="0" memberValueDatatype="20" unbalanced="0"/>
    <cacheHierarchy uniqueName="[Umrechnung_Energie].[Flüssiggas (l/a)]" caption="Flüssiggas (l/a)" attribute="1" defaultMemberUniqueName="[Umrechnung_Energie].[Flüssiggas (l/a)].[All]" allUniqueName="[Umrechnung_Energie].[Flüssiggas (l/a)].[All]" dimensionUniqueName="[Umrechnung_Energie]" displayFolder="" count="0" memberValueDatatype="5" unbalanced="0"/>
    <cacheHierarchy uniqueName="[Umrechnung_Energie].[Wärmepumpe (kWh/a)]" caption="Wärmepumpe (kWh/a)" attribute="1" defaultMemberUniqueName="[Umrechnung_Energie].[Wärmepumpe (kWh/a)].[All]" allUniqueName="[Umrechnung_Energie].[Wärmepumpe (kWh/a)].[All]" dimensionUniqueName="[Umrechnung_Energie]" displayFolder="" count="0" memberValueDatatype="20" unbalanced="0"/>
    <cacheHierarchy uniqueName="[Umrechnung_Energie].[Holz (rm/a)]" caption="Holz (rm/a)" attribute="1" defaultMemberUniqueName="[Umrechnung_Energie].[Holz (rm/a)].[All]" allUniqueName="[Umrechnung_Energie].[Holz (rm/a)].[All]" dimensionUniqueName="[Umrechnung_Energie]" displayFolder="" count="0" memberValueDatatype="20" unbalanced="0"/>
    <cacheHierarchy uniqueName="[Umrechnung_Energie].[Pellets (kg/a)]" caption="Pellets (kg/a)" attribute="1" defaultMemberUniqueName="[Umrechnung_Energie].[Pellets (kg/a)].[All]" allUniqueName="[Umrechnung_Energie].[Pellets (kg/a)].[All]" dimensionUniqueName="[Umrechnung_Energie]" displayFolder="" count="0" memberValueDatatype="5" unbalanced="0"/>
    <cacheHierarchy uniqueName="[Umrechnung_Energie].[Holzhackschnitzel (srm/a)]" caption="Holzhackschnitzel (srm/a)" attribute="1" defaultMemberUniqueName="[Umrechnung_Energie].[Holzhackschnitzel (srm/a)].[All]" allUniqueName="[Umrechnung_Energie].[Holzhackschnitzel (srm/a)].[All]" dimensionUniqueName="[Umrechnung_Energie]" displayFolder="" count="0" memberValueDatatype="20" unbalanced="0"/>
    <cacheHierarchy uniqueName="[Measures].[Summe von Strom 2]" caption="Summe von Strom 2" measure="1" displayFolder="" measureGroup="Tabelle_Auswertung  Straße   Hilfsspalte keine Energieangabe" count="0">
      <extLst>
        <ext xmlns:x15="http://schemas.microsoft.com/office/spreadsheetml/2010/11/main" uri="{B97F6D7D-B522-45F9-BDA1-12C45D357490}">
          <x15:cacheHierarchy aggregatedColumn="12"/>
        </ext>
      </extLst>
    </cacheHierarchy>
    <cacheHierarchy uniqueName="[Measures].[Summe von Hilfsspalte keine Energieangabe]" caption="Summe von Hilfsspalte keine Energieangabe" measure="1" displayFolder="" measureGroup="Tabelle_Auswertung  Straße   Hilfsspalte keine Energieangabe" count="0">
      <extLst>
        <ext xmlns:x15="http://schemas.microsoft.com/office/spreadsheetml/2010/11/main" uri="{B97F6D7D-B522-45F9-BDA1-12C45D357490}">
          <x15:cacheHierarchy aggregatedColumn="26"/>
        </ext>
      </extLst>
    </cacheHierarchy>
    <cacheHierarchy uniqueName="[Measures].[Summe von Strom (kWh/a):]" caption="Summe von Strom (kWh/a):" measure="1" displayFolder="" measureGroup="Tabelle_Auswertung  Straße   Hilfsspalte keine Energieangabe" count="0">
      <extLst>
        <ext xmlns:x15="http://schemas.microsoft.com/office/spreadsheetml/2010/11/main" uri="{B97F6D7D-B522-45F9-BDA1-12C45D357490}">
          <x15:cacheHierarchy aggregatedColumn="21"/>
        </ext>
      </extLst>
    </cacheHierarchy>
    <cacheHierarchy uniqueName="[Measures].[Summe von Holz-Pellets (kg/a): 2]" caption="Summe von Holz-Pellets (kg/a): 2" measure="1" displayFolder="" measureGroup="Tabelle_Auswertung  Straße   Hilfsspalte keine Energieangabe" count="0">
      <extLst>
        <ext xmlns:x15="http://schemas.microsoft.com/office/spreadsheetml/2010/11/main" uri="{B97F6D7D-B522-45F9-BDA1-12C45D357490}">
          <x15:cacheHierarchy aggregatedColumn="24"/>
        </ext>
      </extLst>
    </cacheHierarchy>
    <cacheHierarchy uniqueName="[Measures].[Summe von Wärmepumpe (kWh/a):]" caption="Summe von Wärmepumpe (kWh/a):" measure="1" displayFolder="" measureGroup="Tabelle_Auswertung  Straße   Hilfsspalte keine Energieangabe" count="0">
      <extLst>
        <ext xmlns:x15="http://schemas.microsoft.com/office/spreadsheetml/2010/11/main" uri="{B97F6D7D-B522-45F9-BDA1-12C45D357490}">
          <x15:cacheHierarchy aggregatedColumn="22"/>
        </ext>
      </extLst>
    </cacheHierarchy>
    <cacheHierarchy uniqueName="[Measures].[Summe von Wärmepumpe 2]" caption="Summe von Wärmepumpe 2" measure="1" displayFolder="" measureGroup="Tabelle_Auswertung  Straße   Hilfsspalte keine Energieangabe" count="0">
      <extLst>
        <ext xmlns:x15="http://schemas.microsoft.com/office/spreadsheetml/2010/11/main" uri="{B97F6D7D-B522-45F9-BDA1-12C45D357490}">
          <x15:cacheHierarchy aggregatedColumn="13"/>
        </ext>
      </extLst>
    </cacheHierarchy>
    <cacheHierarchy uniqueName="[Measures].[Summe von Holzhackschnitzel (Schüttraummeter/a):]" caption="Summe von Holzhackschnitzel (Schüttraummeter/a):" measure="1" displayFolder="" measureGroup="Tabelle_Auswertung  Straße   Hilfsspalte keine Energieangabe" count="0">
      <extLst>
        <ext xmlns:x15="http://schemas.microsoft.com/office/spreadsheetml/2010/11/main" uri="{B97F6D7D-B522-45F9-BDA1-12C45D357490}">
          <x15:cacheHierarchy aggregatedColumn="25"/>
        </ext>
      </extLst>
    </cacheHierarchy>
    <cacheHierarchy uniqueName="[Measures].[Summe von Holz-Kamin (Raummeter/a):]" caption="Summe von Holz-Kamin (Raummeter/a):" measure="1" displayFolder="" measureGroup="Tabelle_Auswertung  Straße   Hilfsspalte keine Energieangabe" count="0">
      <extLst>
        <ext xmlns:x15="http://schemas.microsoft.com/office/spreadsheetml/2010/11/main" uri="{B97F6D7D-B522-45F9-BDA1-12C45D357490}">
          <x15:cacheHierarchy aggregatedColumn="23"/>
        </ext>
      </extLst>
    </cacheHierarchy>
    <cacheHierarchy uniqueName="[Measures].[Summe von Heizöl (l/a)]" caption="Summe von Heizöl (l/a)" measure="1" displayFolder="" measureGroup="Tabelle_Auswertung  Straße   Hilfsspalte keine Energieangabe" count="0">
      <extLst>
        <ext xmlns:x15="http://schemas.microsoft.com/office/spreadsheetml/2010/11/main" uri="{B97F6D7D-B522-45F9-BDA1-12C45D357490}">
          <x15:cacheHierarchy aggregatedColumn="18"/>
        </ext>
      </extLst>
    </cacheHierarchy>
    <cacheHierarchy uniqueName="[Measures].[Summe von Erdgas 2]" caption="Summe von Erdgas 2" measure="1" displayFolder="" measureGroup="Tabelle_Auswertung  Straße   Hilfsspalte keine Energieangabe" count="0">
      <extLst>
        <ext xmlns:x15="http://schemas.microsoft.com/office/spreadsheetml/2010/11/main" uri="{B97F6D7D-B522-45F9-BDA1-12C45D357490}">
          <x15:cacheHierarchy aggregatedColumn="10"/>
        </ext>
      </extLst>
    </cacheHierarchy>
    <cacheHierarchy uniqueName="[Measures].[Summe von Erdgas (m3/a)]" caption="Summe von Erdgas (m3/a)" measure="1" displayFolder="" measureGroup="Tabelle_Auswertung  Straße   Hilfsspalte keine Energieangabe" count="0">
      <extLst>
        <ext xmlns:x15="http://schemas.microsoft.com/office/spreadsheetml/2010/11/main" uri="{B97F6D7D-B522-45F9-BDA1-12C45D357490}">
          <x15:cacheHierarchy aggregatedColumn="19"/>
        </ext>
      </extLst>
    </cacheHierarchy>
    <cacheHierarchy uniqueName="[Measures].[Summe von Flüssiggas (l/a):]" caption="Summe von Flüssiggas (l/a):" measure="1" displayFolder="" measureGroup="Tabelle_Auswertung  Straße   Hilfsspalte keine Energieangabe" count="0">
      <extLst>
        <ext xmlns:x15="http://schemas.microsoft.com/office/spreadsheetml/2010/11/main" uri="{B97F6D7D-B522-45F9-BDA1-12C45D357490}">
          <x15:cacheHierarchy aggregatedColumn="20"/>
        </ext>
      </extLst>
    </cacheHierarchy>
    <cacheHierarchy uniqueName="[Measures].[Summe von ja 2]" caption="Summe von ja 2" measure="1" displayFolder="" measureGroup="Tabelle_Auswertung  Straße   Hilfsspalte keine Energieangabe" count="0">
      <extLst>
        <ext xmlns:x15="http://schemas.microsoft.com/office/spreadsheetml/2010/11/main" uri="{B97F6D7D-B522-45F9-BDA1-12C45D357490}">
          <x15:cacheHierarchy aggregatedColumn="3"/>
        </ext>
      </extLst>
    </cacheHierarchy>
    <cacheHierarchy uniqueName="[Measures].[Summe von ja &amp; unklar 2]" caption="Summe von ja &amp; unklar 2" measure="1" displayFolder="" measureGroup="Tabelle_Auswertung  Straße   Hilfsspalte keine Energieangabe" count="0">
      <extLst>
        <ext xmlns:x15="http://schemas.microsoft.com/office/spreadsheetml/2010/11/main" uri="{B97F6D7D-B522-45F9-BDA1-12C45D357490}">
          <x15:cacheHierarchy aggregatedColumn="4"/>
        </ext>
      </extLst>
    </cacheHierarchy>
    <cacheHierarchy uniqueName="[Measures].[Summe von unklar 2]" caption="Summe von unklar 2" measure="1" displayFolder="" measureGroup="Tabelle_Auswertung  Straße   Hilfsspalte keine Energieangabe" count="0">
      <extLst>
        <ext xmlns:x15="http://schemas.microsoft.com/office/spreadsheetml/2010/11/main" uri="{B97F6D7D-B522-45F9-BDA1-12C45D357490}">
          <x15:cacheHierarchy aggregatedColumn="5"/>
        </ext>
      </extLst>
    </cacheHierarchy>
    <cacheHierarchy uniqueName="[Measures].[Summe von nein &amp; unklar 2]" caption="Summe von nein &amp; unklar 2" measure="1" displayFolder="" measureGroup="Tabelle_Auswertung  Straße   Hilfsspalte keine Energieangabe" count="0">
      <extLst>
        <ext xmlns:x15="http://schemas.microsoft.com/office/spreadsheetml/2010/11/main" uri="{B97F6D7D-B522-45F9-BDA1-12C45D357490}">
          <x15:cacheHierarchy aggregatedColumn="6"/>
        </ext>
      </extLst>
    </cacheHierarchy>
    <cacheHierarchy uniqueName="[Measures].[Summe von nein 2]" caption="Summe von nein 2" measure="1" displayFolder="" measureGroup="Tabelle_Auswertung  Straße   Hilfsspalte keine Energieangabe" count="0">
      <extLst>
        <ext xmlns:x15="http://schemas.microsoft.com/office/spreadsheetml/2010/11/main" uri="{B97F6D7D-B522-45F9-BDA1-12C45D357490}">
          <x15:cacheHierarchy aggregatedColumn="7"/>
        </ext>
      </extLst>
    </cacheHierarchy>
    <cacheHierarchy uniqueName="[Measures].[Summe von Heizöl]" caption="Summe von Heizöl" measure="1" displayFolder="" measureGroup="Tabelle_Auswertung  Straße   Hilfsspalte keine Energieangabe" count="0">
      <extLst>
        <ext xmlns:x15="http://schemas.microsoft.com/office/spreadsheetml/2010/11/main" uri="{B97F6D7D-B522-45F9-BDA1-12C45D357490}">
          <x15:cacheHierarchy aggregatedColumn="9"/>
        </ext>
      </extLst>
    </cacheHierarchy>
    <cacheHierarchy uniqueName="[Measures].[Summe von Flüssiggas]" caption="Summe von Flüssiggas" measure="1" displayFolder="" measureGroup="Tabelle_Auswertung  Straße   Hilfsspalte keine Energieangabe" count="0">
      <extLst>
        <ext xmlns:x15="http://schemas.microsoft.com/office/spreadsheetml/2010/11/main" uri="{B97F6D7D-B522-45F9-BDA1-12C45D357490}">
          <x15:cacheHierarchy aggregatedColumn="11"/>
        </ext>
      </extLst>
    </cacheHierarchy>
    <cacheHierarchy uniqueName="[Measures].[Summe von Holz]" caption="Summe von Holz" measure="1" displayFolder="" measureGroup="Tabelle_Auswertung  Straße   Hilfsspalte keine Energieangabe" count="0">
      <extLst>
        <ext xmlns:x15="http://schemas.microsoft.com/office/spreadsheetml/2010/11/main" uri="{B97F6D7D-B522-45F9-BDA1-12C45D357490}">
          <x15:cacheHierarchy aggregatedColumn="14"/>
        </ext>
      </extLst>
    </cacheHierarchy>
    <cacheHierarchy uniqueName="[Measures].[Summe von Pellets]" caption="Summe von Pellets" measure="1" displayFolder="" measureGroup="Tabelle_Auswertung  Straße   Hilfsspalte keine Energieangabe" count="0">
      <extLst>
        <ext xmlns:x15="http://schemas.microsoft.com/office/spreadsheetml/2010/11/main" uri="{B97F6D7D-B522-45F9-BDA1-12C45D357490}">
          <x15:cacheHierarchy aggregatedColumn="15"/>
        </ext>
      </extLst>
    </cacheHierarchy>
    <cacheHierarchy uniqueName="[Measures].[Summe von Hackschnitzel]" caption="Summe von Hackschnitzel" measure="1" displayFolder="" measureGroup="Tabelle_Auswertung  Straße   Hilfsspalte keine Energieangabe" count="0">
      <extLst>
        <ext xmlns:x15="http://schemas.microsoft.com/office/spreadsheetml/2010/11/main" uri="{B97F6D7D-B522-45F9-BDA1-12C45D357490}">
          <x15:cacheHierarchy aggregatedColumn="16"/>
        </ext>
      </extLst>
    </cacheHierarchy>
    <cacheHierarchy uniqueName="[Measures].[Summe von Andere]" caption="Summe von Andere" measure="1" displayFolder="" measureGroup="Tabelle_Auswertung  Straße   Hilfsspalte keine Energieangabe" count="0">
      <extLst>
        <ext xmlns:x15="http://schemas.microsoft.com/office/spreadsheetml/2010/11/main" uri="{B97F6D7D-B522-45F9-BDA1-12C45D357490}">
          <x15:cacheHierarchy aggregatedColumn="17"/>
        </ext>
      </extLst>
    </cacheHierarchy>
    <cacheHierarchy uniqueName="[Measures].[Summe von Heizöl (l/a) 2]" caption="Summe von Heizöl (l/a) 2" measure="1" displayFolder="" measureGroup="Umrechnung_Energie" count="0">
      <extLst>
        <ext xmlns:x15="http://schemas.microsoft.com/office/spreadsheetml/2010/11/main" uri="{B97F6D7D-B522-45F9-BDA1-12C45D357490}">
          <x15:cacheHierarchy aggregatedColumn="33"/>
        </ext>
      </extLst>
    </cacheHierarchy>
    <cacheHierarchy uniqueName="[Measures].[Energie - Pellets (kWh/a)]" caption="Energie - Pellets (kWh/a)" measure="1" displayFolder="" measureGroup="Tabelle_Auswertung  Straße   Hilfsspalte keine Energieangabe" count="0"/>
    <cacheHierarchy uniqueName="[Measures].[Energie - Wärmepumpe (kWh/a)]" caption="Energie - Wärmepumpe (kWh/a)" measure="1" displayFolder="" measureGroup="Tabelle_Auswertung  Straße   Hilfsspalte keine Energieangabe" count="0"/>
    <cacheHierarchy uniqueName="[Measures].[Energie - Holzhackschnitzel (kWh/a)]" caption="Energie - Holzhackschnitzel (kWh/a)" measure="1" displayFolder="" measureGroup="Tabelle_Auswertung  Straße   Hilfsspalte keine Energieangabe" count="0"/>
    <cacheHierarchy uniqueName="[Measures].[Energie - Holz (kWh/a)]" caption="Energie - Holz (kWh/a)" measure="1" displayFolder="" measureGroup="Tabelle_Auswertung  Straße   Hilfsspalte keine Energieangabe" count="0"/>
    <cacheHierarchy uniqueName="[Measures].[Energie - Heizöl (kWh/a)]" caption="Energie - Heizöl (kWh/a)" measure="1" displayFolder="" measureGroup="Tabelle_Auswertung  Straße   Hilfsspalte keine Energieangabe" count="0"/>
    <cacheHierarchy uniqueName="[Measures].[Energie - Erdgas (kWh/a)]" caption="Energie - Erdgas (kWh/a)" measure="1" displayFolder="" measureGroup="Tabelle_Auswertung  Straße   Hilfsspalte keine Energieangabe" count="0"/>
    <cacheHierarchy uniqueName="[Measures].[Energie - Flüssiggas (kWh/a)]" caption="Energie - Flüssiggas (kWh/a)" measure="1" displayFolder="" measureGroup="Tabelle_Auswertung  Straße   Hilfsspalte keine Energieangabe" count="0"/>
    <cacheHierarchy uniqueName="[Measures].[Summe Energie (kWh/a)]" caption="Summe Energie (kWh/a)" measure="1" displayFolder="" measureGroup="Tabelle_Auswertung  Straße   Hilfsspalte keine Energieangabe" count="0"/>
    <cacheHierarchy uniqueName="[Measures].[__XL_Count Tabelle_Auswertung  Straße   Hilfsspalte keine Energieangabe]" caption="__XL_Count Tabelle_Auswertung  Straße   Hilfsspalte keine Energieangabe" measure="1" displayFolder="" measureGroup="Tabelle_Auswertung  Straße   Hilfsspalte keine Energieangabe" count="0" hidden="1"/>
    <cacheHierarchy uniqueName="[Measures].[__XL_Count Tabelle_Straßenliste]" caption="__XL_Count Tabelle_Straßenliste" measure="1" displayFolder="" measureGroup="Tabelle_Straßenliste" count="0" hidden="1"/>
    <cacheHierarchy uniqueName="[Measures].[__XL_Count Umrechnung_Energie]" caption="__XL_Count Umrechnung_Energie" measure="1" displayFolder="" measureGroup="Umrechnung_Energie" count="0" hidden="1"/>
    <cacheHierarchy uniqueName="[Measures].[__Es sind keine Measures definiert]" caption="__Es sind keine Measures definiert" measure="1" displayFolder="" count="0" hidden="1"/>
  </cacheHierarchies>
  <kpis count="0"/>
  <extLst>
    <ext xmlns:x14="http://schemas.microsoft.com/office/spreadsheetml/2009/9/main" uri="{725AE2AE-9491-48be-B2B4-4EB974FC3084}">
      <x14:pivotCacheDefinition slicerData="1" pivotCacheId="1176859505"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lph Timmermann" refreshedDate="46118.687830092589" backgroundQuery="1" createdVersion="3" refreshedVersion="8" minRefreshableVersion="3" recordCount="0" supportSubquery="1" supportAdvancedDrill="1" xr:uid="{DFA7958C-705B-4BEB-A7A0-5607F48753DA}">
  <cacheSource type="external" connectionId="2">
    <extLst>
      <ext xmlns:x14="http://schemas.microsoft.com/office/spreadsheetml/2009/9/main" uri="{F057638F-6D5F-4e77-A914-E7F072B9BCA8}">
        <x14:sourceConnection name="ThisWorkbookDataModel"/>
      </ext>
    </extLst>
  </cacheSource>
  <cacheFields count="0"/>
  <cacheHierarchies count="76">
    <cacheHierarchy uniqueName="[Tabelle_Auswertung  Straße   Hilfsspalte keine Energieangabe].[Straße]" caption="Straße" attribute="1" defaultMemberUniqueName="[Tabelle_Auswertung  Straße   Hilfsspalte keine Energieangabe].[Straße].[All]" allUniqueName="[Tabelle_Auswertung  Straße   Hilfsspalte keine Energieangabe].[Straße].[All]" dimensionUniqueName="[Tabelle_Auswertung  Straße   Hilfsspalte keine Energieangabe]" displayFolder="" count="2" memberValueDatatype="130" unbalanced="0"/>
    <cacheHierarchy uniqueName="[Tabelle_Auswertung  Straße   Hilfsspalte keine Energieangabe].[Ortsteil]" caption="Ortsteil" attribute="1" defaultMemberUniqueName="[Tabelle_Auswertung  Straße   Hilfsspalte keine Energieangabe].[Ortsteil].[All]" allUniqueName="[Tabelle_Auswertung  Straße   Hilfsspalte keine Energieangabe].[Ortsteil].[All]" dimensionUniqueName="[Tabelle_Auswertung  Straße   Hilfsspalte keine Energieangabe]" displayFolder="" count="2" memberValueDatatype="130" unbalanced="0"/>
    <cacheHierarchy uniqueName="[Tabelle_Auswertung  Straße   Hilfsspalte keine Energieangabe].[Anschlussinteresse:]" caption="Anschlussinteresse:" attribute="1" defaultMemberUniqueName="[Tabelle_Auswertung  Straße   Hilfsspalte keine Energieangabe].[Anschlussinteresse:].[All]" allUniqueName="[Tabelle_Auswertung  Straße   Hilfsspalte keine Energieangabe].[Anschlussinteresse:].[All]" dimensionUniqueName="[Tabelle_Auswertung  Straße   Hilfsspalte keine Energieangabe]" displayFolder="" count="0" memberValueDatatype="130" unbalanced="0"/>
    <cacheHierarchy uniqueName="[Tabelle_Auswertung  Straße   Hilfsspalte keine Energieangabe].[ja]" caption="ja" attribute="1" defaultMemberUniqueName="[Tabelle_Auswertung  Straße   Hilfsspalte keine Energieangabe].[ja].[All]" allUniqueName="[Tabelle_Auswertung  Straße   Hilfsspalte keine Energieangabe].[ja].[All]" dimensionUniqueName="[Tabelle_Auswertung  Straße   Hilfsspalte keine Energieangabe]" displayFolder="" count="0" memberValueDatatype="20" unbalanced="0"/>
    <cacheHierarchy uniqueName="[Tabelle_Auswertung  Straße   Hilfsspalte keine Energieangabe].[ja &amp; unklar]" caption="ja &amp; unklar" attribute="1" defaultMemberUniqueName="[Tabelle_Auswertung  Straße   Hilfsspalte keine Energieangabe].[ja &amp; unklar].[All]" allUniqueName="[Tabelle_Auswertung  Straße   Hilfsspalte keine Energieangabe].[ja &amp; unklar].[All]" dimensionUniqueName="[Tabelle_Auswertung  Straße   Hilfsspalte keine Energieangabe]" displayFolder="" count="0" memberValueDatatype="20" unbalanced="0"/>
    <cacheHierarchy uniqueName="[Tabelle_Auswertung  Straße   Hilfsspalte keine Energieangabe].[unklar]" caption="unklar" attribute="1" defaultMemberUniqueName="[Tabelle_Auswertung  Straße   Hilfsspalte keine Energieangabe].[unklar].[All]" allUniqueName="[Tabelle_Auswertung  Straße   Hilfsspalte keine Energieangabe].[unklar].[All]" dimensionUniqueName="[Tabelle_Auswertung  Straße   Hilfsspalte keine Energieangabe]" displayFolder="" count="0" memberValueDatatype="20" unbalanced="0"/>
    <cacheHierarchy uniqueName="[Tabelle_Auswertung  Straße   Hilfsspalte keine Energieangabe].[nein &amp; unklar]" caption="nein &amp; unklar" attribute="1" defaultMemberUniqueName="[Tabelle_Auswertung  Straße   Hilfsspalte keine Energieangabe].[nein &amp; unklar].[All]" allUniqueName="[Tabelle_Auswertung  Straße   Hilfsspalte keine Energieangabe].[nein &amp; unklar].[All]" dimensionUniqueName="[Tabelle_Auswertung  Straße   Hilfsspalte keine Energieangabe]" displayFolder="" count="0" memberValueDatatype="20" unbalanced="0"/>
    <cacheHierarchy uniqueName="[Tabelle_Auswertung  Straße   Hilfsspalte keine Energieangabe].[nein]" caption="nein" attribute="1" defaultMemberUniqueName="[Tabelle_Auswertung  Straße   Hilfsspalte keine Energieangabe].[nein].[All]" allUniqueName="[Tabelle_Auswertung  Straße   Hilfsspalte keine Energieangabe].[nein].[All]" dimensionUniqueName="[Tabelle_Auswertung  Straße   Hilfsspalte keine Energieangabe]" displayFolder="" count="0" memberValueDatatype="20" unbalanced="0"/>
    <cacheHierarchy uniqueName="[Tabelle_Auswertung  Straße   Hilfsspalte keine Energieangabe].[Bisheriger Energieträger:]" caption="Bisheriger Energieträger:" attribute="1" defaultMemberUniqueName="[Tabelle_Auswertung  Straße   Hilfsspalte keine Energieangabe].[Bisheriger Energieträger:].[All]" allUniqueName="[Tabelle_Auswertung  Straße   Hilfsspalte keine Energieangabe].[Bisheriger Energieträger:].[All]" dimensionUniqueName="[Tabelle_Auswertung  Straße   Hilfsspalte keine Energieangabe]" displayFolder="" count="0" memberValueDatatype="130" unbalanced="0"/>
    <cacheHierarchy uniqueName="[Tabelle_Auswertung  Straße   Hilfsspalte keine Energieangabe].[Heizöl]" caption="Heizöl" attribute="1" defaultMemberUniqueName="[Tabelle_Auswertung  Straße   Hilfsspalte keine Energieangabe].[Heizöl].[All]" allUniqueName="[Tabelle_Auswertung  Straße   Hilfsspalte keine Energieangabe].[Heizöl].[All]" dimensionUniqueName="[Tabelle_Auswertung  Straße   Hilfsspalte keine Energieangabe]" displayFolder="" count="0" memberValueDatatype="20" unbalanced="0"/>
    <cacheHierarchy uniqueName="[Tabelle_Auswertung  Straße   Hilfsspalte keine Energieangabe].[Erdgas]" caption="Erdgas" attribute="1" defaultMemberUniqueName="[Tabelle_Auswertung  Straße   Hilfsspalte keine Energieangabe].[Erdgas].[All]" allUniqueName="[Tabelle_Auswertung  Straße   Hilfsspalte keine Energieangabe].[Erdgas].[All]" dimensionUniqueName="[Tabelle_Auswertung  Straße   Hilfsspalte keine Energieangabe]" displayFolder="" count="0" memberValueDatatype="20" unbalanced="0"/>
    <cacheHierarchy uniqueName="[Tabelle_Auswertung  Straße   Hilfsspalte keine Energieangabe].[Flüssiggas]" caption="Flüssiggas" attribute="1" defaultMemberUniqueName="[Tabelle_Auswertung  Straße   Hilfsspalte keine Energieangabe].[Flüssiggas].[All]" allUniqueName="[Tabelle_Auswertung  Straße   Hilfsspalte keine Energieangabe].[Flüssiggas].[All]" dimensionUniqueName="[Tabelle_Auswertung  Straße   Hilfsspalte keine Energieangabe]" displayFolder="" count="0" memberValueDatatype="20" unbalanced="0"/>
    <cacheHierarchy uniqueName="[Tabelle_Auswertung  Straße   Hilfsspalte keine Energieangabe].[Strom]" caption="Strom" attribute="1" defaultMemberUniqueName="[Tabelle_Auswertung  Straße   Hilfsspalte keine Energieangabe].[Strom].[All]" allUniqueName="[Tabelle_Auswertung  Straße   Hilfsspalte keine Energieangabe].[Strom].[All]" dimensionUniqueName="[Tabelle_Auswertung  Straße   Hilfsspalte keine Energieangabe]" displayFolder="" count="0" memberValueDatatype="20" unbalanced="0"/>
    <cacheHierarchy uniqueName="[Tabelle_Auswertung  Straße   Hilfsspalte keine Energieangabe].[Wärmepumpe]" caption="Wärmepumpe" attribute="1" defaultMemberUniqueName="[Tabelle_Auswertung  Straße   Hilfsspalte keine Energieangabe].[Wärmepumpe].[All]" allUniqueName="[Tabelle_Auswertung  Straße   Hilfsspalte keine Energieangabe].[Wärmepumpe].[All]" dimensionUniqueName="[Tabelle_Auswertung  Straße   Hilfsspalte keine Energieangabe]" displayFolder="" count="0" memberValueDatatype="20" unbalanced="0"/>
    <cacheHierarchy uniqueName="[Tabelle_Auswertung  Straße   Hilfsspalte keine Energieangabe].[Holz]" caption="Holz" attribute="1" defaultMemberUniqueName="[Tabelle_Auswertung  Straße   Hilfsspalte keine Energieangabe].[Holz].[All]" allUniqueName="[Tabelle_Auswertung  Straße   Hilfsspalte keine Energieangabe].[Holz].[All]" dimensionUniqueName="[Tabelle_Auswertung  Straße   Hilfsspalte keine Energieangabe]" displayFolder="" count="0" memberValueDatatype="20" unbalanced="0"/>
    <cacheHierarchy uniqueName="[Tabelle_Auswertung  Straße   Hilfsspalte keine Energieangabe].[Pellets]" caption="Pellets" attribute="1" defaultMemberUniqueName="[Tabelle_Auswertung  Straße   Hilfsspalte keine Energieangabe].[Pellets].[All]" allUniqueName="[Tabelle_Auswertung  Straße   Hilfsspalte keine Energieangabe].[Pellets].[All]" dimensionUniqueName="[Tabelle_Auswertung  Straße   Hilfsspalte keine Energieangabe]" displayFolder="" count="0" memberValueDatatype="20" unbalanced="0"/>
    <cacheHierarchy uniqueName="[Tabelle_Auswertung  Straße   Hilfsspalte keine Energieangabe].[Hackschnitzel]" caption="Hackschnitzel" attribute="1" defaultMemberUniqueName="[Tabelle_Auswertung  Straße   Hilfsspalte keine Energieangabe].[Hackschnitzel].[All]" allUniqueName="[Tabelle_Auswertung  Straße   Hilfsspalte keine Energieangabe].[Hackschnitzel].[All]" dimensionUniqueName="[Tabelle_Auswertung  Straße   Hilfsspalte keine Energieangabe]" displayFolder="" count="0" memberValueDatatype="20" unbalanced="0"/>
    <cacheHierarchy uniqueName="[Tabelle_Auswertung  Straße   Hilfsspalte keine Energieangabe].[Andere]" caption="Andere" attribute="1" defaultMemberUniqueName="[Tabelle_Auswertung  Straße   Hilfsspalte keine Energieangabe].[Andere].[All]" allUniqueName="[Tabelle_Auswertung  Straße   Hilfsspalte keine Energieangabe].[Andere].[All]" dimensionUniqueName="[Tabelle_Auswertung  Straße   Hilfsspalte keine Energieangabe]" displayFolder="" count="0" memberValueDatatype="20" unbalanced="0"/>
    <cacheHierarchy uniqueName="[Tabelle_Auswertung  Straße   Hilfsspalte keine Energieangabe].[Heizöl (l/a)]" caption="Heizöl (l/a)" attribute="1" defaultMemberUniqueName="[Tabelle_Auswertung  Straße   Hilfsspalte keine Energieangabe].[Heizöl (l/a)].[All]" allUniqueName="[Tabelle_Auswertung  Straße   Hilfsspalte keine Energieangabe].[Heizöl (l/a)].[All]" dimensionUniqueName="[Tabelle_Auswertung  Straße   Hilfsspalte keine Energieangabe]" displayFolder="" count="0" memberValueDatatype="20" unbalanced="0"/>
    <cacheHierarchy uniqueName="[Tabelle_Auswertung  Straße   Hilfsspalte keine Energieangabe].[Erdgas (m3/a)]" caption="Erdgas (m3/a)" attribute="1" defaultMemberUniqueName="[Tabelle_Auswertung  Straße   Hilfsspalte keine Energieangabe].[Erdgas (m3/a)].[All]" allUniqueName="[Tabelle_Auswertung  Straße   Hilfsspalte keine Energieangabe].[Erdgas (m3/a)].[All]" dimensionUniqueName="[Tabelle_Auswertung  Straße   Hilfsspalte keine Energieangabe]" displayFolder="" count="0" memberValueDatatype="5" unbalanced="0"/>
    <cacheHierarchy uniqueName="[Tabelle_Auswertung  Straße   Hilfsspalte keine Energieangabe].[Flüssiggas (l/a):]" caption="Flüssiggas (l/a):" attribute="1" defaultMemberUniqueName="[Tabelle_Auswertung  Straße   Hilfsspalte keine Energieangabe].[Flüssiggas (l/a):].[All]" allUniqueName="[Tabelle_Auswertung  Straße   Hilfsspalte keine Energieangabe].[Flüssiggas (l/a):].[All]" dimensionUniqueName="[Tabelle_Auswertung  Straße   Hilfsspalte keine Energieangabe]" displayFolder="" count="0" memberValueDatatype="5" unbalanced="0"/>
    <cacheHierarchy uniqueName="[Tabelle_Auswertung  Straße   Hilfsspalte keine Energieangabe].[Strom (kWh/a):]" caption="Strom (kWh/a):" attribute="1" defaultMemberUniqueName="[Tabelle_Auswertung  Straße   Hilfsspalte keine Energieangabe].[Strom (kWh/a):].[All]" allUniqueName="[Tabelle_Auswertung  Straße   Hilfsspalte keine Energieangabe].[Strom (kWh/a):].[All]" dimensionUniqueName="[Tabelle_Auswertung  Straße   Hilfsspalte keine Energieangabe]" displayFolder="" count="0" memberValueDatatype="20" unbalanced="0"/>
    <cacheHierarchy uniqueName="[Tabelle_Auswertung  Straße   Hilfsspalte keine Energieangabe].[Wärmepumpe (kWh/a):]" caption="Wärmepumpe (kWh/a):" attribute="1" defaultMemberUniqueName="[Tabelle_Auswertung  Straße   Hilfsspalte keine Energieangabe].[Wärmepumpe (kWh/a):].[All]" allUniqueName="[Tabelle_Auswertung  Straße   Hilfsspalte keine Energieangabe].[Wärmepumpe (kWh/a):].[All]" dimensionUniqueName="[Tabelle_Auswertung  Straße   Hilfsspalte keine Energieangabe]" displayFolder="" count="0" memberValueDatatype="20" unbalanced="0"/>
    <cacheHierarchy uniqueName="[Tabelle_Auswertung  Straße   Hilfsspalte keine Energieangabe].[Holz-Kamin (Raummeter/a):]" caption="Holz-Kamin (Raummeter/a):" attribute="1" defaultMemberUniqueName="[Tabelle_Auswertung  Straße   Hilfsspalte keine Energieangabe].[Holz-Kamin (Raummeter/a):].[All]" allUniqueName="[Tabelle_Auswertung  Straße   Hilfsspalte keine Energieangabe].[Holz-Kamin (Raummeter/a):].[All]" dimensionUniqueName="[Tabelle_Auswertung  Straße   Hilfsspalte keine Energieangabe]" displayFolder="" count="0" memberValueDatatype="5" unbalanced="0"/>
    <cacheHierarchy uniqueName="[Tabelle_Auswertung  Straße   Hilfsspalte keine Energieangabe].[Holz-Pellets (kg/a):]" caption="Holz-Pellets (kg/a):" attribute="1" defaultMemberUniqueName="[Tabelle_Auswertung  Straße   Hilfsspalte keine Energieangabe].[Holz-Pellets (kg/a):].[All]" allUniqueName="[Tabelle_Auswertung  Straße   Hilfsspalte keine Energieangabe].[Holz-Pellets (kg/a):].[All]" dimensionUniqueName="[Tabelle_Auswertung  Straße   Hilfsspalte keine Energieangabe]" displayFolder="" count="0" memberValueDatatype="20" unbalanced="0"/>
    <cacheHierarchy uniqueName="[Tabelle_Auswertung  Straße   Hilfsspalte keine Energieangabe].[Holzhackschnitzel (Schüttraummeter/a):]" caption="Holzhackschnitzel (Schüttraummeter/a):" attribute="1" defaultMemberUniqueName="[Tabelle_Auswertung  Straße   Hilfsspalte keine Energieangabe].[Holzhackschnitzel (Schüttraummeter/a):].[All]" allUniqueName="[Tabelle_Auswertung  Straße   Hilfsspalte keine Energieangabe].[Holzhackschnitzel (Schüttraummeter/a):].[All]" dimensionUniqueName="[Tabelle_Auswertung  Straße   Hilfsspalte keine Energieangabe]" displayFolder="" count="0" memberValueDatatype="20" unbalanced="0"/>
    <cacheHierarchy uniqueName="[Tabelle_Auswertung  Straße   Hilfsspalte keine Energieangabe].[Hilfsspalte keine Energieangabe]" caption="Hilfsspalte keine Energieangabe" attribute="1" defaultMemberUniqueName="[Tabelle_Auswertung  Straße   Hilfsspalte keine Energieangabe].[Hilfsspalte keine Energieangabe].[All]" allUniqueName="[Tabelle_Auswertung  Straße   Hilfsspalte keine Energieangabe].[Hilfsspalte keine Energieangabe].[All]" dimensionUniqueName="[Tabelle_Auswertung  Straße   Hilfsspalte keine Energieangabe]" displayFolder="" count="0" memberValueDatatype="20" unbalanced="0"/>
    <cacheHierarchy uniqueName="[Tabelle_Straßenliste].[Straße]" caption="Straße" attribute="1" defaultMemberUniqueName="[Tabelle_Straßenliste].[Straße].[All]" allUniqueName="[Tabelle_Straßenliste].[Straße].[All]" dimensionUniqueName="[Tabelle_Straßenliste]" displayFolder="" count="0" memberValueDatatype="130" unbalanced="0"/>
    <cacheHierarchy uniqueName="[Tabelle_Straßenliste].[Verteilte Fragebögen]" caption="Verteilte Fragebögen" attribute="1" defaultMemberUniqueName="[Tabelle_Straßenliste].[Verteilte Fragebögen].[All]" allUniqueName="[Tabelle_Straßenliste].[Verteilte Fragebögen].[All]" dimensionUniqueName="[Tabelle_Straßenliste]" displayFolder="" count="0" memberValueDatatype="20" unbalanced="0"/>
    <cacheHierarchy uniqueName="[Tabelle_Straßenliste].[Abgegebene Fragebögen]" caption="Abgegebene Fragebögen" attribute="1" defaultMemberUniqueName="[Tabelle_Straßenliste].[Abgegebene Fragebögen].[All]" allUniqueName="[Tabelle_Straßenliste].[Abgegebene Fragebögen].[All]" dimensionUniqueName="[Tabelle_Straßenliste]" displayFolder="" count="0" memberValueDatatype="20" unbalanced="0"/>
    <cacheHierarchy uniqueName="[Tabelle_Straßenliste].[Quote]" caption="Quote" attribute="1" defaultMemberUniqueName="[Tabelle_Straßenliste].[Quote].[All]" allUniqueName="[Tabelle_Straßenliste].[Quote].[All]" dimensionUniqueName="[Tabelle_Straßenliste]" displayFolder="" count="0" memberValueDatatype="5" unbalanced="0"/>
    <cacheHierarchy uniqueName="[Tabelle_Straßenliste].[Ortsteil]" caption="Ortsteil" attribute="1" defaultMemberUniqueName="[Tabelle_Straßenliste].[Ortsteil].[All]" allUniqueName="[Tabelle_Straßenliste].[Ortsteil].[All]" dimensionUniqueName="[Tabelle_Straßenliste]" displayFolder="" count="0" memberValueDatatype="130" unbalanced="0"/>
    <cacheHierarchy uniqueName="[Tabelle_Straßenliste].[Straßenlänge angepasst (m)]" caption="Straßenlänge angepasst (m)" attribute="1" defaultMemberUniqueName="[Tabelle_Straßenliste].[Straßenlänge angepasst (m)].[All]" allUniqueName="[Tabelle_Straßenliste].[Straßenlänge angepasst (m)].[All]" dimensionUniqueName="[Tabelle_Straßenliste]" displayFolder="" count="0" memberValueDatatype="20" unbalanced="0"/>
    <cacheHierarchy uniqueName="[Umrechnung_Energie].[Heizöl (l/a)]" caption="Heizöl (l/a)" attribute="1" defaultMemberUniqueName="[Umrechnung_Energie].[Heizöl (l/a)].[All]" allUniqueName="[Umrechnung_Energie].[Heizöl (l/a)].[All]" dimensionUniqueName="[Umrechnung_Energie]" displayFolder="" count="0" memberValueDatatype="20" unbalanced="0"/>
    <cacheHierarchy uniqueName="[Umrechnung_Energie].[Erdgas (m³/a)]" caption="Erdgas (m³/a)" attribute="1" defaultMemberUniqueName="[Umrechnung_Energie].[Erdgas (m³/a)].[All]" allUniqueName="[Umrechnung_Energie].[Erdgas (m³/a)].[All]" dimensionUniqueName="[Umrechnung_Energie]" displayFolder="" count="0" memberValueDatatype="20" unbalanced="0"/>
    <cacheHierarchy uniqueName="[Umrechnung_Energie].[Flüssiggas (l/a)]" caption="Flüssiggas (l/a)" attribute="1" defaultMemberUniqueName="[Umrechnung_Energie].[Flüssiggas (l/a)].[All]" allUniqueName="[Umrechnung_Energie].[Flüssiggas (l/a)].[All]" dimensionUniqueName="[Umrechnung_Energie]" displayFolder="" count="0" memberValueDatatype="5" unbalanced="0"/>
    <cacheHierarchy uniqueName="[Umrechnung_Energie].[Wärmepumpe (kWh/a)]" caption="Wärmepumpe (kWh/a)" attribute="1" defaultMemberUniqueName="[Umrechnung_Energie].[Wärmepumpe (kWh/a)].[All]" allUniqueName="[Umrechnung_Energie].[Wärmepumpe (kWh/a)].[All]" dimensionUniqueName="[Umrechnung_Energie]" displayFolder="" count="0" memberValueDatatype="20" unbalanced="0"/>
    <cacheHierarchy uniqueName="[Umrechnung_Energie].[Holz (rm/a)]" caption="Holz (rm/a)" attribute="1" defaultMemberUniqueName="[Umrechnung_Energie].[Holz (rm/a)].[All]" allUniqueName="[Umrechnung_Energie].[Holz (rm/a)].[All]" dimensionUniqueName="[Umrechnung_Energie]" displayFolder="" count="0" memberValueDatatype="20" unbalanced="0"/>
    <cacheHierarchy uniqueName="[Umrechnung_Energie].[Pellets (kg/a)]" caption="Pellets (kg/a)" attribute="1" defaultMemberUniqueName="[Umrechnung_Energie].[Pellets (kg/a)].[All]" allUniqueName="[Umrechnung_Energie].[Pellets (kg/a)].[All]" dimensionUniqueName="[Umrechnung_Energie]" displayFolder="" count="0" memberValueDatatype="5" unbalanced="0"/>
    <cacheHierarchy uniqueName="[Umrechnung_Energie].[Holzhackschnitzel (srm/a)]" caption="Holzhackschnitzel (srm/a)" attribute="1" defaultMemberUniqueName="[Umrechnung_Energie].[Holzhackschnitzel (srm/a)].[All]" allUniqueName="[Umrechnung_Energie].[Holzhackschnitzel (srm/a)].[All]" dimensionUniqueName="[Umrechnung_Energie]" displayFolder="" count="0" memberValueDatatype="20" unbalanced="0"/>
    <cacheHierarchy uniqueName="[Measures].[Summe von Strom 2]" caption="Summe von Strom 2" measure="1" displayFolder="" measureGroup="Tabelle_Auswertung  Straße   Hilfsspalte keine Energieangabe" count="0">
      <extLst>
        <ext xmlns:x15="http://schemas.microsoft.com/office/spreadsheetml/2010/11/main" uri="{B97F6D7D-B522-45F9-BDA1-12C45D357490}">
          <x15:cacheHierarchy aggregatedColumn="12"/>
        </ext>
      </extLst>
    </cacheHierarchy>
    <cacheHierarchy uniqueName="[Measures].[Summe von Hilfsspalte keine Energieangabe]" caption="Summe von Hilfsspalte keine Energieangabe" measure="1" displayFolder="" measureGroup="Tabelle_Auswertung  Straße   Hilfsspalte keine Energieangabe" count="0">
      <extLst>
        <ext xmlns:x15="http://schemas.microsoft.com/office/spreadsheetml/2010/11/main" uri="{B97F6D7D-B522-45F9-BDA1-12C45D357490}">
          <x15:cacheHierarchy aggregatedColumn="26"/>
        </ext>
      </extLst>
    </cacheHierarchy>
    <cacheHierarchy uniqueName="[Measures].[Summe von Strom (kWh/a):]" caption="Summe von Strom (kWh/a):" measure="1" displayFolder="" measureGroup="Tabelle_Auswertung  Straße   Hilfsspalte keine Energieangabe" count="0">
      <extLst>
        <ext xmlns:x15="http://schemas.microsoft.com/office/spreadsheetml/2010/11/main" uri="{B97F6D7D-B522-45F9-BDA1-12C45D357490}">
          <x15:cacheHierarchy aggregatedColumn="21"/>
        </ext>
      </extLst>
    </cacheHierarchy>
    <cacheHierarchy uniqueName="[Measures].[Summe von Holz-Pellets (kg/a): 2]" caption="Summe von Holz-Pellets (kg/a): 2" measure="1" displayFolder="" measureGroup="Tabelle_Auswertung  Straße   Hilfsspalte keine Energieangabe" count="0">
      <extLst>
        <ext xmlns:x15="http://schemas.microsoft.com/office/spreadsheetml/2010/11/main" uri="{B97F6D7D-B522-45F9-BDA1-12C45D357490}">
          <x15:cacheHierarchy aggregatedColumn="24"/>
        </ext>
      </extLst>
    </cacheHierarchy>
    <cacheHierarchy uniqueName="[Measures].[Summe von Wärmepumpe (kWh/a):]" caption="Summe von Wärmepumpe (kWh/a):" measure="1" displayFolder="" measureGroup="Tabelle_Auswertung  Straße   Hilfsspalte keine Energieangabe" count="0">
      <extLst>
        <ext xmlns:x15="http://schemas.microsoft.com/office/spreadsheetml/2010/11/main" uri="{B97F6D7D-B522-45F9-BDA1-12C45D357490}">
          <x15:cacheHierarchy aggregatedColumn="22"/>
        </ext>
      </extLst>
    </cacheHierarchy>
    <cacheHierarchy uniqueName="[Measures].[Summe von Wärmepumpe 2]" caption="Summe von Wärmepumpe 2" measure="1" displayFolder="" measureGroup="Tabelle_Auswertung  Straße   Hilfsspalte keine Energieangabe" count="0">
      <extLst>
        <ext xmlns:x15="http://schemas.microsoft.com/office/spreadsheetml/2010/11/main" uri="{B97F6D7D-B522-45F9-BDA1-12C45D357490}">
          <x15:cacheHierarchy aggregatedColumn="13"/>
        </ext>
      </extLst>
    </cacheHierarchy>
    <cacheHierarchy uniqueName="[Measures].[Summe von Holzhackschnitzel (Schüttraummeter/a):]" caption="Summe von Holzhackschnitzel (Schüttraummeter/a):" measure="1" displayFolder="" measureGroup="Tabelle_Auswertung  Straße   Hilfsspalte keine Energieangabe" count="0">
      <extLst>
        <ext xmlns:x15="http://schemas.microsoft.com/office/spreadsheetml/2010/11/main" uri="{B97F6D7D-B522-45F9-BDA1-12C45D357490}">
          <x15:cacheHierarchy aggregatedColumn="25"/>
        </ext>
      </extLst>
    </cacheHierarchy>
    <cacheHierarchy uniqueName="[Measures].[Summe von Holz-Kamin (Raummeter/a):]" caption="Summe von Holz-Kamin (Raummeter/a):" measure="1" displayFolder="" measureGroup="Tabelle_Auswertung  Straße   Hilfsspalte keine Energieangabe" count="0">
      <extLst>
        <ext xmlns:x15="http://schemas.microsoft.com/office/spreadsheetml/2010/11/main" uri="{B97F6D7D-B522-45F9-BDA1-12C45D357490}">
          <x15:cacheHierarchy aggregatedColumn="23"/>
        </ext>
      </extLst>
    </cacheHierarchy>
    <cacheHierarchy uniqueName="[Measures].[Summe von Heizöl (l/a)]" caption="Summe von Heizöl (l/a)" measure="1" displayFolder="" measureGroup="Tabelle_Auswertung  Straße   Hilfsspalte keine Energieangabe" count="0">
      <extLst>
        <ext xmlns:x15="http://schemas.microsoft.com/office/spreadsheetml/2010/11/main" uri="{B97F6D7D-B522-45F9-BDA1-12C45D357490}">
          <x15:cacheHierarchy aggregatedColumn="18"/>
        </ext>
      </extLst>
    </cacheHierarchy>
    <cacheHierarchy uniqueName="[Measures].[Summe von Erdgas 2]" caption="Summe von Erdgas 2" measure="1" displayFolder="" measureGroup="Tabelle_Auswertung  Straße   Hilfsspalte keine Energieangabe" count="0">
      <extLst>
        <ext xmlns:x15="http://schemas.microsoft.com/office/spreadsheetml/2010/11/main" uri="{B97F6D7D-B522-45F9-BDA1-12C45D357490}">
          <x15:cacheHierarchy aggregatedColumn="10"/>
        </ext>
      </extLst>
    </cacheHierarchy>
    <cacheHierarchy uniqueName="[Measures].[Summe von Erdgas (m3/a)]" caption="Summe von Erdgas (m3/a)" measure="1" displayFolder="" measureGroup="Tabelle_Auswertung  Straße   Hilfsspalte keine Energieangabe" count="0">
      <extLst>
        <ext xmlns:x15="http://schemas.microsoft.com/office/spreadsheetml/2010/11/main" uri="{B97F6D7D-B522-45F9-BDA1-12C45D357490}">
          <x15:cacheHierarchy aggregatedColumn="19"/>
        </ext>
      </extLst>
    </cacheHierarchy>
    <cacheHierarchy uniqueName="[Measures].[Summe von Flüssiggas (l/a):]" caption="Summe von Flüssiggas (l/a):" measure="1" displayFolder="" measureGroup="Tabelle_Auswertung  Straße   Hilfsspalte keine Energieangabe" count="0">
      <extLst>
        <ext xmlns:x15="http://schemas.microsoft.com/office/spreadsheetml/2010/11/main" uri="{B97F6D7D-B522-45F9-BDA1-12C45D357490}">
          <x15:cacheHierarchy aggregatedColumn="20"/>
        </ext>
      </extLst>
    </cacheHierarchy>
    <cacheHierarchy uniqueName="[Measures].[Summe von ja 2]" caption="Summe von ja 2" measure="1" displayFolder="" measureGroup="Tabelle_Auswertung  Straße   Hilfsspalte keine Energieangabe" count="0">
      <extLst>
        <ext xmlns:x15="http://schemas.microsoft.com/office/spreadsheetml/2010/11/main" uri="{B97F6D7D-B522-45F9-BDA1-12C45D357490}">
          <x15:cacheHierarchy aggregatedColumn="3"/>
        </ext>
      </extLst>
    </cacheHierarchy>
    <cacheHierarchy uniqueName="[Measures].[Summe von ja &amp; unklar 2]" caption="Summe von ja &amp; unklar 2" measure="1" displayFolder="" measureGroup="Tabelle_Auswertung  Straße   Hilfsspalte keine Energieangabe" count="0">
      <extLst>
        <ext xmlns:x15="http://schemas.microsoft.com/office/spreadsheetml/2010/11/main" uri="{B97F6D7D-B522-45F9-BDA1-12C45D357490}">
          <x15:cacheHierarchy aggregatedColumn="4"/>
        </ext>
      </extLst>
    </cacheHierarchy>
    <cacheHierarchy uniqueName="[Measures].[Summe von unklar 2]" caption="Summe von unklar 2" measure="1" displayFolder="" measureGroup="Tabelle_Auswertung  Straße   Hilfsspalte keine Energieangabe" count="0">
      <extLst>
        <ext xmlns:x15="http://schemas.microsoft.com/office/spreadsheetml/2010/11/main" uri="{B97F6D7D-B522-45F9-BDA1-12C45D357490}">
          <x15:cacheHierarchy aggregatedColumn="5"/>
        </ext>
      </extLst>
    </cacheHierarchy>
    <cacheHierarchy uniqueName="[Measures].[Summe von nein &amp; unklar 2]" caption="Summe von nein &amp; unklar 2" measure="1" displayFolder="" measureGroup="Tabelle_Auswertung  Straße   Hilfsspalte keine Energieangabe" count="0">
      <extLst>
        <ext xmlns:x15="http://schemas.microsoft.com/office/spreadsheetml/2010/11/main" uri="{B97F6D7D-B522-45F9-BDA1-12C45D357490}">
          <x15:cacheHierarchy aggregatedColumn="6"/>
        </ext>
      </extLst>
    </cacheHierarchy>
    <cacheHierarchy uniqueName="[Measures].[Summe von nein 2]" caption="Summe von nein 2" measure="1" displayFolder="" measureGroup="Tabelle_Auswertung  Straße   Hilfsspalte keine Energieangabe" count="0">
      <extLst>
        <ext xmlns:x15="http://schemas.microsoft.com/office/spreadsheetml/2010/11/main" uri="{B97F6D7D-B522-45F9-BDA1-12C45D357490}">
          <x15:cacheHierarchy aggregatedColumn="7"/>
        </ext>
      </extLst>
    </cacheHierarchy>
    <cacheHierarchy uniqueName="[Measures].[Summe von Heizöl]" caption="Summe von Heizöl" measure="1" displayFolder="" measureGroup="Tabelle_Auswertung  Straße   Hilfsspalte keine Energieangabe" count="0">
      <extLst>
        <ext xmlns:x15="http://schemas.microsoft.com/office/spreadsheetml/2010/11/main" uri="{B97F6D7D-B522-45F9-BDA1-12C45D357490}">
          <x15:cacheHierarchy aggregatedColumn="9"/>
        </ext>
      </extLst>
    </cacheHierarchy>
    <cacheHierarchy uniqueName="[Measures].[Summe von Flüssiggas]" caption="Summe von Flüssiggas" measure="1" displayFolder="" measureGroup="Tabelle_Auswertung  Straße   Hilfsspalte keine Energieangabe" count="0">
      <extLst>
        <ext xmlns:x15="http://schemas.microsoft.com/office/spreadsheetml/2010/11/main" uri="{B97F6D7D-B522-45F9-BDA1-12C45D357490}">
          <x15:cacheHierarchy aggregatedColumn="11"/>
        </ext>
      </extLst>
    </cacheHierarchy>
    <cacheHierarchy uniqueName="[Measures].[Summe von Holz]" caption="Summe von Holz" measure="1" displayFolder="" measureGroup="Tabelle_Auswertung  Straße   Hilfsspalte keine Energieangabe" count="0">
      <extLst>
        <ext xmlns:x15="http://schemas.microsoft.com/office/spreadsheetml/2010/11/main" uri="{B97F6D7D-B522-45F9-BDA1-12C45D357490}">
          <x15:cacheHierarchy aggregatedColumn="14"/>
        </ext>
      </extLst>
    </cacheHierarchy>
    <cacheHierarchy uniqueName="[Measures].[Summe von Pellets]" caption="Summe von Pellets" measure="1" displayFolder="" measureGroup="Tabelle_Auswertung  Straße   Hilfsspalte keine Energieangabe" count="0">
      <extLst>
        <ext xmlns:x15="http://schemas.microsoft.com/office/spreadsheetml/2010/11/main" uri="{B97F6D7D-B522-45F9-BDA1-12C45D357490}">
          <x15:cacheHierarchy aggregatedColumn="15"/>
        </ext>
      </extLst>
    </cacheHierarchy>
    <cacheHierarchy uniqueName="[Measures].[Summe von Hackschnitzel]" caption="Summe von Hackschnitzel" measure="1" displayFolder="" measureGroup="Tabelle_Auswertung  Straße   Hilfsspalte keine Energieangabe" count="0">
      <extLst>
        <ext xmlns:x15="http://schemas.microsoft.com/office/spreadsheetml/2010/11/main" uri="{B97F6D7D-B522-45F9-BDA1-12C45D357490}">
          <x15:cacheHierarchy aggregatedColumn="16"/>
        </ext>
      </extLst>
    </cacheHierarchy>
    <cacheHierarchy uniqueName="[Measures].[Summe von Andere]" caption="Summe von Andere" measure="1" displayFolder="" measureGroup="Tabelle_Auswertung  Straße   Hilfsspalte keine Energieangabe" count="0">
      <extLst>
        <ext xmlns:x15="http://schemas.microsoft.com/office/spreadsheetml/2010/11/main" uri="{B97F6D7D-B522-45F9-BDA1-12C45D357490}">
          <x15:cacheHierarchy aggregatedColumn="17"/>
        </ext>
      </extLst>
    </cacheHierarchy>
    <cacheHierarchy uniqueName="[Measures].[Summe von Heizöl (l/a) 2]" caption="Summe von Heizöl (l/a) 2" measure="1" displayFolder="" measureGroup="Umrechnung_Energie" count="0">
      <extLst>
        <ext xmlns:x15="http://schemas.microsoft.com/office/spreadsheetml/2010/11/main" uri="{B97F6D7D-B522-45F9-BDA1-12C45D357490}">
          <x15:cacheHierarchy aggregatedColumn="33"/>
        </ext>
      </extLst>
    </cacheHierarchy>
    <cacheHierarchy uniqueName="[Measures].[Energie - Pellets (kWh/a)]" caption="Energie - Pellets (kWh/a)" measure="1" displayFolder="" measureGroup="Tabelle_Auswertung  Straße   Hilfsspalte keine Energieangabe" count="0"/>
    <cacheHierarchy uniqueName="[Measures].[Energie - Wärmepumpe (kWh/a)]" caption="Energie - Wärmepumpe (kWh/a)" measure="1" displayFolder="" measureGroup="Tabelle_Auswertung  Straße   Hilfsspalte keine Energieangabe" count="0"/>
    <cacheHierarchy uniqueName="[Measures].[Energie - Holzhackschnitzel (kWh/a)]" caption="Energie - Holzhackschnitzel (kWh/a)" measure="1" displayFolder="" measureGroup="Tabelle_Auswertung  Straße   Hilfsspalte keine Energieangabe" count="0"/>
    <cacheHierarchy uniqueName="[Measures].[Energie - Holz (kWh/a)]" caption="Energie - Holz (kWh/a)" measure="1" displayFolder="" measureGroup="Tabelle_Auswertung  Straße   Hilfsspalte keine Energieangabe" count="0"/>
    <cacheHierarchy uniqueName="[Measures].[Energie - Heizöl (kWh/a)]" caption="Energie - Heizöl (kWh/a)" measure="1" displayFolder="" measureGroup="Tabelle_Auswertung  Straße   Hilfsspalte keine Energieangabe" count="0"/>
    <cacheHierarchy uniqueName="[Measures].[Energie - Erdgas (kWh/a)]" caption="Energie - Erdgas (kWh/a)" measure="1" displayFolder="" measureGroup="Tabelle_Auswertung  Straße   Hilfsspalte keine Energieangabe" count="0"/>
    <cacheHierarchy uniqueName="[Measures].[Energie - Flüssiggas (kWh/a)]" caption="Energie - Flüssiggas (kWh/a)" measure="1" displayFolder="" measureGroup="Tabelle_Auswertung  Straße   Hilfsspalte keine Energieangabe" count="0"/>
    <cacheHierarchy uniqueName="[Measures].[Summe Energie (kWh/a)]" caption="Summe Energie (kWh/a)" measure="1" displayFolder="" measureGroup="Tabelle_Auswertung  Straße   Hilfsspalte keine Energieangabe" count="0"/>
    <cacheHierarchy uniqueName="[Measures].[__XL_Count Tabelle_Auswertung  Straße   Hilfsspalte keine Energieangabe]" caption="__XL_Count Tabelle_Auswertung  Straße   Hilfsspalte keine Energieangabe" measure="1" displayFolder="" measureGroup="Tabelle_Auswertung  Straße   Hilfsspalte keine Energieangabe" count="0" hidden="1"/>
    <cacheHierarchy uniqueName="[Measures].[__XL_Count Tabelle_Straßenliste]" caption="__XL_Count Tabelle_Straßenliste" measure="1" displayFolder="" measureGroup="Tabelle_Straßenliste" count="0" hidden="1"/>
    <cacheHierarchy uniqueName="[Measures].[__XL_Count Umrechnung_Energie]" caption="__XL_Count Umrechnung_Energie" measure="1" displayFolder="" measureGroup="Umrechnung_Energie" count="0" hidden="1"/>
    <cacheHierarchy uniqueName="[Measures].[__Es sind keine Measures definiert]" caption="__Es sind keine Measures definiert" measure="1" displayFolder="" count="0" hidden="1"/>
  </cacheHierarchies>
  <kpis count="0"/>
  <extLst>
    <ext xmlns:x14="http://schemas.microsoft.com/office/spreadsheetml/2009/9/main" uri="{725AE2AE-9491-48be-B2B4-4EB974FC3084}">
      <x14:pivotCacheDefinition slicerData="1" pivotCacheId="2021339138"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lph Timmermann" refreshedDate="46118.6878349537" backgroundQuery="1" createdVersion="3" refreshedVersion="8" minRefreshableVersion="3" recordCount="0" supportSubquery="1" supportAdvancedDrill="1" xr:uid="{AEA5F5AA-EDE2-4320-88E2-DE84317B0C26}">
  <cacheSource type="external" connectionId="2">
    <extLst>
      <ext xmlns:x14="http://schemas.microsoft.com/office/spreadsheetml/2009/9/main" uri="{F057638F-6D5F-4e77-A914-E7F072B9BCA8}">
        <x14:sourceConnection name="ThisWorkbookDataModel"/>
      </ext>
    </extLst>
  </cacheSource>
  <cacheFields count="0"/>
  <cacheHierarchies count="76">
    <cacheHierarchy uniqueName="[Tabelle_Auswertung  Straße   Hilfsspalte keine Energieangabe].[Straße]" caption="Straße" attribute="1" defaultMemberUniqueName="[Tabelle_Auswertung  Straße   Hilfsspalte keine Energieangabe].[Straße].[All]" allUniqueName="[Tabelle_Auswertung  Straße   Hilfsspalte keine Energieangabe].[Straße].[All]" dimensionUniqueName="[Tabelle_Auswertung  Straße   Hilfsspalte keine Energieangabe]" displayFolder="" count="2" memberValueDatatype="130" unbalanced="0"/>
    <cacheHierarchy uniqueName="[Tabelle_Auswertung  Straße   Hilfsspalte keine Energieangabe].[Ortsteil]" caption="Ortsteil" attribute="1" defaultMemberUniqueName="[Tabelle_Auswertung  Straße   Hilfsspalte keine Energieangabe].[Ortsteil].[All]" allUniqueName="[Tabelle_Auswertung  Straße   Hilfsspalte keine Energieangabe].[Ortsteil].[All]" dimensionUniqueName="[Tabelle_Auswertung  Straße   Hilfsspalte keine Energieangabe]" displayFolder="" count="2" memberValueDatatype="130" unbalanced="0"/>
    <cacheHierarchy uniqueName="[Tabelle_Auswertung  Straße   Hilfsspalte keine Energieangabe].[Anschlussinteresse:]" caption="Anschlussinteresse:" attribute="1" defaultMemberUniqueName="[Tabelle_Auswertung  Straße   Hilfsspalte keine Energieangabe].[Anschlussinteresse:].[All]" allUniqueName="[Tabelle_Auswertung  Straße   Hilfsspalte keine Energieangabe].[Anschlussinteresse:].[All]" dimensionUniqueName="[Tabelle_Auswertung  Straße   Hilfsspalte keine Energieangabe]" displayFolder="" count="0" memberValueDatatype="130" unbalanced="0"/>
    <cacheHierarchy uniqueName="[Tabelle_Auswertung  Straße   Hilfsspalte keine Energieangabe].[ja]" caption="ja" attribute="1" defaultMemberUniqueName="[Tabelle_Auswertung  Straße   Hilfsspalte keine Energieangabe].[ja].[All]" allUniqueName="[Tabelle_Auswertung  Straße   Hilfsspalte keine Energieangabe].[ja].[All]" dimensionUniqueName="[Tabelle_Auswertung  Straße   Hilfsspalte keine Energieangabe]" displayFolder="" count="0" memberValueDatatype="20" unbalanced="0"/>
    <cacheHierarchy uniqueName="[Tabelle_Auswertung  Straße   Hilfsspalte keine Energieangabe].[ja &amp; unklar]" caption="ja &amp; unklar" attribute="1" defaultMemberUniqueName="[Tabelle_Auswertung  Straße   Hilfsspalte keine Energieangabe].[ja &amp; unklar].[All]" allUniqueName="[Tabelle_Auswertung  Straße   Hilfsspalte keine Energieangabe].[ja &amp; unklar].[All]" dimensionUniqueName="[Tabelle_Auswertung  Straße   Hilfsspalte keine Energieangabe]" displayFolder="" count="0" memberValueDatatype="20" unbalanced="0"/>
    <cacheHierarchy uniqueName="[Tabelle_Auswertung  Straße   Hilfsspalte keine Energieangabe].[unklar]" caption="unklar" attribute="1" defaultMemberUniqueName="[Tabelle_Auswertung  Straße   Hilfsspalte keine Energieangabe].[unklar].[All]" allUniqueName="[Tabelle_Auswertung  Straße   Hilfsspalte keine Energieangabe].[unklar].[All]" dimensionUniqueName="[Tabelle_Auswertung  Straße   Hilfsspalte keine Energieangabe]" displayFolder="" count="0" memberValueDatatype="20" unbalanced="0"/>
    <cacheHierarchy uniqueName="[Tabelle_Auswertung  Straße   Hilfsspalte keine Energieangabe].[nein &amp; unklar]" caption="nein &amp; unklar" attribute="1" defaultMemberUniqueName="[Tabelle_Auswertung  Straße   Hilfsspalte keine Energieangabe].[nein &amp; unklar].[All]" allUniqueName="[Tabelle_Auswertung  Straße   Hilfsspalte keine Energieangabe].[nein &amp; unklar].[All]" dimensionUniqueName="[Tabelle_Auswertung  Straße   Hilfsspalte keine Energieangabe]" displayFolder="" count="0" memberValueDatatype="20" unbalanced="0"/>
    <cacheHierarchy uniqueName="[Tabelle_Auswertung  Straße   Hilfsspalte keine Energieangabe].[nein]" caption="nein" attribute="1" defaultMemberUniqueName="[Tabelle_Auswertung  Straße   Hilfsspalte keine Energieangabe].[nein].[All]" allUniqueName="[Tabelle_Auswertung  Straße   Hilfsspalte keine Energieangabe].[nein].[All]" dimensionUniqueName="[Tabelle_Auswertung  Straße   Hilfsspalte keine Energieangabe]" displayFolder="" count="0" memberValueDatatype="20" unbalanced="0"/>
    <cacheHierarchy uniqueName="[Tabelle_Auswertung  Straße   Hilfsspalte keine Energieangabe].[Bisheriger Energieträger:]" caption="Bisheriger Energieträger:" attribute="1" defaultMemberUniqueName="[Tabelle_Auswertung  Straße   Hilfsspalte keine Energieangabe].[Bisheriger Energieträger:].[All]" allUniqueName="[Tabelle_Auswertung  Straße   Hilfsspalte keine Energieangabe].[Bisheriger Energieträger:].[All]" dimensionUniqueName="[Tabelle_Auswertung  Straße   Hilfsspalte keine Energieangabe]" displayFolder="" count="0" memberValueDatatype="130" unbalanced="0"/>
    <cacheHierarchy uniqueName="[Tabelle_Auswertung  Straße   Hilfsspalte keine Energieangabe].[Heizöl]" caption="Heizöl" attribute="1" defaultMemberUniqueName="[Tabelle_Auswertung  Straße   Hilfsspalte keine Energieangabe].[Heizöl].[All]" allUniqueName="[Tabelle_Auswertung  Straße   Hilfsspalte keine Energieangabe].[Heizöl].[All]" dimensionUniqueName="[Tabelle_Auswertung  Straße   Hilfsspalte keine Energieangabe]" displayFolder="" count="0" memberValueDatatype="20" unbalanced="0"/>
    <cacheHierarchy uniqueName="[Tabelle_Auswertung  Straße   Hilfsspalte keine Energieangabe].[Erdgas]" caption="Erdgas" attribute="1" defaultMemberUniqueName="[Tabelle_Auswertung  Straße   Hilfsspalte keine Energieangabe].[Erdgas].[All]" allUniqueName="[Tabelle_Auswertung  Straße   Hilfsspalte keine Energieangabe].[Erdgas].[All]" dimensionUniqueName="[Tabelle_Auswertung  Straße   Hilfsspalte keine Energieangabe]" displayFolder="" count="0" memberValueDatatype="20" unbalanced="0"/>
    <cacheHierarchy uniqueName="[Tabelle_Auswertung  Straße   Hilfsspalte keine Energieangabe].[Flüssiggas]" caption="Flüssiggas" attribute="1" defaultMemberUniqueName="[Tabelle_Auswertung  Straße   Hilfsspalte keine Energieangabe].[Flüssiggas].[All]" allUniqueName="[Tabelle_Auswertung  Straße   Hilfsspalte keine Energieangabe].[Flüssiggas].[All]" dimensionUniqueName="[Tabelle_Auswertung  Straße   Hilfsspalte keine Energieangabe]" displayFolder="" count="0" memberValueDatatype="20" unbalanced="0"/>
    <cacheHierarchy uniqueName="[Tabelle_Auswertung  Straße   Hilfsspalte keine Energieangabe].[Strom]" caption="Strom" attribute="1" defaultMemberUniqueName="[Tabelle_Auswertung  Straße   Hilfsspalte keine Energieangabe].[Strom].[All]" allUniqueName="[Tabelle_Auswertung  Straße   Hilfsspalte keine Energieangabe].[Strom].[All]" dimensionUniqueName="[Tabelle_Auswertung  Straße   Hilfsspalte keine Energieangabe]" displayFolder="" count="0" memberValueDatatype="20" unbalanced="0"/>
    <cacheHierarchy uniqueName="[Tabelle_Auswertung  Straße   Hilfsspalte keine Energieangabe].[Wärmepumpe]" caption="Wärmepumpe" attribute="1" defaultMemberUniqueName="[Tabelle_Auswertung  Straße   Hilfsspalte keine Energieangabe].[Wärmepumpe].[All]" allUniqueName="[Tabelle_Auswertung  Straße   Hilfsspalte keine Energieangabe].[Wärmepumpe].[All]" dimensionUniqueName="[Tabelle_Auswertung  Straße   Hilfsspalte keine Energieangabe]" displayFolder="" count="0" memberValueDatatype="20" unbalanced="0"/>
    <cacheHierarchy uniqueName="[Tabelle_Auswertung  Straße   Hilfsspalte keine Energieangabe].[Holz]" caption="Holz" attribute="1" defaultMemberUniqueName="[Tabelle_Auswertung  Straße   Hilfsspalte keine Energieangabe].[Holz].[All]" allUniqueName="[Tabelle_Auswertung  Straße   Hilfsspalte keine Energieangabe].[Holz].[All]" dimensionUniqueName="[Tabelle_Auswertung  Straße   Hilfsspalte keine Energieangabe]" displayFolder="" count="0" memberValueDatatype="20" unbalanced="0"/>
    <cacheHierarchy uniqueName="[Tabelle_Auswertung  Straße   Hilfsspalte keine Energieangabe].[Pellets]" caption="Pellets" attribute="1" defaultMemberUniqueName="[Tabelle_Auswertung  Straße   Hilfsspalte keine Energieangabe].[Pellets].[All]" allUniqueName="[Tabelle_Auswertung  Straße   Hilfsspalte keine Energieangabe].[Pellets].[All]" dimensionUniqueName="[Tabelle_Auswertung  Straße   Hilfsspalte keine Energieangabe]" displayFolder="" count="0" memberValueDatatype="20" unbalanced="0"/>
    <cacheHierarchy uniqueName="[Tabelle_Auswertung  Straße   Hilfsspalte keine Energieangabe].[Hackschnitzel]" caption="Hackschnitzel" attribute="1" defaultMemberUniqueName="[Tabelle_Auswertung  Straße   Hilfsspalte keine Energieangabe].[Hackschnitzel].[All]" allUniqueName="[Tabelle_Auswertung  Straße   Hilfsspalte keine Energieangabe].[Hackschnitzel].[All]" dimensionUniqueName="[Tabelle_Auswertung  Straße   Hilfsspalte keine Energieangabe]" displayFolder="" count="0" memberValueDatatype="20" unbalanced="0"/>
    <cacheHierarchy uniqueName="[Tabelle_Auswertung  Straße   Hilfsspalte keine Energieangabe].[Andere]" caption="Andere" attribute="1" defaultMemberUniqueName="[Tabelle_Auswertung  Straße   Hilfsspalte keine Energieangabe].[Andere].[All]" allUniqueName="[Tabelle_Auswertung  Straße   Hilfsspalte keine Energieangabe].[Andere].[All]" dimensionUniqueName="[Tabelle_Auswertung  Straße   Hilfsspalte keine Energieangabe]" displayFolder="" count="0" memberValueDatatype="20" unbalanced="0"/>
    <cacheHierarchy uniqueName="[Tabelle_Auswertung  Straße   Hilfsspalte keine Energieangabe].[Heizöl (l/a)]" caption="Heizöl (l/a)" attribute="1" defaultMemberUniqueName="[Tabelle_Auswertung  Straße   Hilfsspalte keine Energieangabe].[Heizöl (l/a)].[All]" allUniqueName="[Tabelle_Auswertung  Straße   Hilfsspalte keine Energieangabe].[Heizöl (l/a)].[All]" dimensionUniqueName="[Tabelle_Auswertung  Straße   Hilfsspalte keine Energieangabe]" displayFolder="" count="0" memberValueDatatype="20" unbalanced="0"/>
    <cacheHierarchy uniqueName="[Tabelle_Auswertung  Straße   Hilfsspalte keine Energieangabe].[Erdgas (m3/a)]" caption="Erdgas (m3/a)" attribute="1" defaultMemberUniqueName="[Tabelle_Auswertung  Straße   Hilfsspalte keine Energieangabe].[Erdgas (m3/a)].[All]" allUniqueName="[Tabelle_Auswertung  Straße   Hilfsspalte keine Energieangabe].[Erdgas (m3/a)].[All]" dimensionUniqueName="[Tabelle_Auswertung  Straße   Hilfsspalte keine Energieangabe]" displayFolder="" count="0" memberValueDatatype="5" unbalanced="0"/>
    <cacheHierarchy uniqueName="[Tabelle_Auswertung  Straße   Hilfsspalte keine Energieangabe].[Flüssiggas (l/a):]" caption="Flüssiggas (l/a):" attribute="1" defaultMemberUniqueName="[Tabelle_Auswertung  Straße   Hilfsspalte keine Energieangabe].[Flüssiggas (l/a):].[All]" allUniqueName="[Tabelle_Auswertung  Straße   Hilfsspalte keine Energieangabe].[Flüssiggas (l/a):].[All]" dimensionUniqueName="[Tabelle_Auswertung  Straße   Hilfsspalte keine Energieangabe]" displayFolder="" count="0" memberValueDatatype="5" unbalanced="0"/>
    <cacheHierarchy uniqueName="[Tabelle_Auswertung  Straße   Hilfsspalte keine Energieangabe].[Strom (kWh/a):]" caption="Strom (kWh/a):" attribute="1" defaultMemberUniqueName="[Tabelle_Auswertung  Straße   Hilfsspalte keine Energieangabe].[Strom (kWh/a):].[All]" allUniqueName="[Tabelle_Auswertung  Straße   Hilfsspalte keine Energieangabe].[Strom (kWh/a):].[All]" dimensionUniqueName="[Tabelle_Auswertung  Straße   Hilfsspalte keine Energieangabe]" displayFolder="" count="0" memberValueDatatype="20" unbalanced="0"/>
    <cacheHierarchy uniqueName="[Tabelle_Auswertung  Straße   Hilfsspalte keine Energieangabe].[Wärmepumpe (kWh/a):]" caption="Wärmepumpe (kWh/a):" attribute="1" defaultMemberUniqueName="[Tabelle_Auswertung  Straße   Hilfsspalte keine Energieangabe].[Wärmepumpe (kWh/a):].[All]" allUniqueName="[Tabelle_Auswertung  Straße   Hilfsspalte keine Energieangabe].[Wärmepumpe (kWh/a):].[All]" dimensionUniqueName="[Tabelle_Auswertung  Straße   Hilfsspalte keine Energieangabe]" displayFolder="" count="0" memberValueDatatype="20" unbalanced="0"/>
    <cacheHierarchy uniqueName="[Tabelle_Auswertung  Straße   Hilfsspalte keine Energieangabe].[Holz-Kamin (Raummeter/a):]" caption="Holz-Kamin (Raummeter/a):" attribute="1" defaultMemberUniqueName="[Tabelle_Auswertung  Straße   Hilfsspalte keine Energieangabe].[Holz-Kamin (Raummeter/a):].[All]" allUniqueName="[Tabelle_Auswertung  Straße   Hilfsspalte keine Energieangabe].[Holz-Kamin (Raummeter/a):].[All]" dimensionUniqueName="[Tabelle_Auswertung  Straße   Hilfsspalte keine Energieangabe]" displayFolder="" count="0" memberValueDatatype="5" unbalanced="0"/>
    <cacheHierarchy uniqueName="[Tabelle_Auswertung  Straße   Hilfsspalte keine Energieangabe].[Holz-Pellets (kg/a):]" caption="Holz-Pellets (kg/a):" attribute="1" defaultMemberUniqueName="[Tabelle_Auswertung  Straße   Hilfsspalte keine Energieangabe].[Holz-Pellets (kg/a):].[All]" allUniqueName="[Tabelle_Auswertung  Straße   Hilfsspalte keine Energieangabe].[Holz-Pellets (kg/a):].[All]" dimensionUniqueName="[Tabelle_Auswertung  Straße   Hilfsspalte keine Energieangabe]" displayFolder="" count="0" memberValueDatatype="20" unbalanced="0"/>
    <cacheHierarchy uniqueName="[Tabelle_Auswertung  Straße   Hilfsspalte keine Energieangabe].[Holzhackschnitzel (Schüttraummeter/a):]" caption="Holzhackschnitzel (Schüttraummeter/a):" attribute="1" defaultMemberUniqueName="[Tabelle_Auswertung  Straße   Hilfsspalte keine Energieangabe].[Holzhackschnitzel (Schüttraummeter/a):].[All]" allUniqueName="[Tabelle_Auswertung  Straße   Hilfsspalte keine Energieangabe].[Holzhackschnitzel (Schüttraummeter/a):].[All]" dimensionUniqueName="[Tabelle_Auswertung  Straße   Hilfsspalte keine Energieangabe]" displayFolder="" count="0" memberValueDatatype="20" unbalanced="0"/>
    <cacheHierarchy uniqueName="[Tabelle_Auswertung  Straße   Hilfsspalte keine Energieangabe].[Hilfsspalte keine Energieangabe]" caption="Hilfsspalte keine Energieangabe" attribute="1" defaultMemberUniqueName="[Tabelle_Auswertung  Straße   Hilfsspalte keine Energieangabe].[Hilfsspalte keine Energieangabe].[All]" allUniqueName="[Tabelle_Auswertung  Straße   Hilfsspalte keine Energieangabe].[Hilfsspalte keine Energieangabe].[All]" dimensionUniqueName="[Tabelle_Auswertung  Straße   Hilfsspalte keine Energieangabe]" displayFolder="" count="0" memberValueDatatype="20" unbalanced="0"/>
    <cacheHierarchy uniqueName="[Tabelle_Straßenliste].[Straße]" caption="Straße" attribute="1" defaultMemberUniqueName="[Tabelle_Straßenliste].[Straße].[All]" allUniqueName="[Tabelle_Straßenliste].[Straße].[All]" dimensionUniqueName="[Tabelle_Straßenliste]" displayFolder="" count="0" memberValueDatatype="130" unbalanced="0"/>
    <cacheHierarchy uniqueName="[Tabelle_Straßenliste].[Verteilte Fragebögen]" caption="Verteilte Fragebögen" attribute="1" defaultMemberUniqueName="[Tabelle_Straßenliste].[Verteilte Fragebögen].[All]" allUniqueName="[Tabelle_Straßenliste].[Verteilte Fragebögen].[All]" dimensionUniqueName="[Tabelle_Straßenliste]" displayFolder="" count="0" memberValueDatatype="20" unbalanced="0"/>
    <cacheHierarchy uniqueName="[Tabelle_Straßenliste].[Abgegebene Fragebögen]" caption="Abgegebene Fragebögen" attribute="1" defaultMemberUniqueName="[Tabelle_Straßenliste].[Abgegebene Fragebögen].[All]" allUniqueName="[Tabelle_Straßenliste].[Abgegebene Fragebögen].[All]" dimensionUniqueName="[Tabelle_Straßenliste]" displayFolder="" count="0" memberValueDatatype="20" unbalanced="0"/>
    <cacheHierarchy uniqueName="[Tabelle_Straßenliste].[Quote]" caption="Quote" attribute="1" defaultMemberUniqueName="[Tabelle_Straßenliste].[Quote].[All]" allUniqueName="[Tabelle_Straßenliste].[Quote].[All]" dimensionUniqueName="[Tabelle_Straßenliste]" displayFolder="" count="0" memberValueDatatype="5" unbalanced="0"/>
    <cacheHierarchy uniqueName="[Tabelle_Straßenliste].[Ortsteil]" caption="Ortsteil" attribute="1" defaultMemberUniqueName="[Tabelle_Straßenliste].[Ortsteil].[All]" allUniqueName="[Tabelle_Straßenliste].[Ortsteil].[All]" dimensionUniqueName="[Tabelle_Straßenliste]" displayFolder="" count="0" memberValueDatatype="130" unbalanced="0"/>
    <cacheHierarchy uniqueName="[Tabelle_Straßenliste].[Straßenlänge angepasst (m)]" caption="Straßenlänge angepasst (m)" attribute="1" defaultMemberUniqueName="[Tabelle_Straßenliste].[Straßenlänge angepasst (m)].[All]" allUniqueName="[Tabelle_Straßenliste].[Straßenlänge angepasst (m)].[All]" dimensionUniqueName="[Tabelle_Straßenliste]" displayFolder="" count="0" memberValueDatatype="20" unbalanced="0"/>
    <cacheHierarchy uniqueName="[Umrechnung_Energie].[Heizöl (l/a)]" caption="Heizöl (l/a)" attribute="1" defaultMemberUniqueName="[Umrechnung_Energie].[Heizöl (l/a)].[All]" allUniqueName="[Umrechnung_Energie].[Heizöl (l/a)].[All]" dimensionUniqueName="[Umrechnung_Energie]" displayFolder="" count="0" memberValueDatatype="20" unbalanced="0"/>
    <cacheHierarchy uniqueName="[Umrechnung_Energie].[Erdgas (m³/a)]" caption="Erdgas (m³/a)" attribute="1" defaultMemberUniqueName="[Umrechnung_Energie].[Erdgas (m³/a)].[All]" allUniqueName="[Umrechnung_Energie].[Erdgas (m³/a)].[All]" dimensionUniqueName="[Umrechnung_Energie]" displayFolder="" count="0" memberValueDatatype="20" unbalanced="0"/>
    <cacheHierarchy uniqueName="[Umrechnung_Energie].[Flüssiggas (l/a)]" caption="Flüssiggas (l/a)" attribute="1" defaultMemberUniqueName="[Umrechnung_Energie].[Flüssiggas (l/a)].[All]" allUniqueName="[Umrechnung_Energie].[Flüssiggas (l/a)].[All]" dimensionUniqueName="[Umrechnung_Energie]" displayFolder="" count="0" memberValueDatatype="5" unbalanced="0"/>
    <cacheHierarchy uniqueName="[Umrechnung_Energie].[Wärmepumpe (kWh/a)]" caption="Wärmepumpe (kWh/a)" attribute="1" defaultMemberUniqueName="[Umrechnung_Energie].[Wärmepumpe (kWh/a)].[All]" allUniqueName="[Umrechnung_Energie].[Wärmepumpe (kWh/a)].[All]" dimensionUniqueName="[Umrechnung_Energie]" displayFolder="" count="0" memberValueDatatype="20" unbalanced="0"/>
    <cacheHierarchy uniqueName="[Umrechnung_Energie].[Holz (rm/a)]" caption="Holz (rm/a)" attribute="1" defaultMemberUniqueName="[Umrechnung_Energie].[Holz (rm/a)].[All]" allUniqueName="[Umrechnung_Energie].[Holz (rm/a)].[All]" dimensionUniqueName="[Umrechnung_Energie]" displayFolder="" count="0" memberValueDatatype="20" unbalanced="0"/>
    <cacheHierarchy uniqueName="[Umrechnung_Energie].[Pellets (kg/a)]" caption="Pellets (kg/a)" attribute="1" defaultMemberUniqueName="[Umrechnung_Energie].[Pellets (kg/a)].[All]" allUniqueName="[Umrechnung_Energie].[Pellets (kg/a)].[All]" dimensionUniqueName="[Umrechnung_Energie]" displayFolder="" count="0" memberValueDatatype="5" unbalanced="0"/>
    <cacheHierarchy uniqueName="[Umrechnung_Energie].[Holzhackschnitzel (srm/a)]" caption="Holzhackschnitzel (srm/a)" attribute="1" defaultMemberUniqueName="[Umrechnung_Energie].[Holzhackschnitzel (srm/a)].[All]" allUniqueName="[Umrechnung_Energie].[Holzhackschnitzel (srm/a)].[All]" dimensionUniqueName="[Umrechnung_Energie]" displayFolder="" count="0" memberValueDatatype="20" unbalanced="0"/>
    <cacheHierarchy uniqueName="[Measures].[Summe von Strom 2]" caption="Summe von Strom 2" measure="1" displayFolder="" measureGroup="Tabelle_Auswertung  Straße   Hilfsspalte keine Energieangabe" count="0">
      <extLst>
        <ext xmlns:x15="http://schemas.microsoft.com/office/spreadsheetml/2010/11/main" uri="{B97F6D7D-B522-45F9-BDA1-12C45D357490}">
          <x15:cacheHierarchy aggregatedColumn="12"/>
        </ext>
      </extLst>
    </cacheHierarchy>
    <cacheHierarchy uniqueName="[Measures].[Summe von Hilfsspalte keine Energieangabe]" caption="Summe von Hilfsspalte keine Energieangabe" measure="1" displayFolder="" measureGroup="Tabelle_Auswertung  Straße   Hilfsspalte keine Energieangabe" count="0">
      <extLst>
        <ext xmlns:x15="http://schemas.microsoft.com/office/spreadsheetml/2010/11/main" uri="{B97F6D7D-B522-45F9-BDA1-12C45D357490}">
          <x15:cacheHierarchy aggregatedColumn="26"/>
        </ext>
      </extLst>
    </cacheHierarchy>
    <cacheHierarchy uniqueName="[Measures].[Summe von Strom (kWh/a):]" caption="Summe von Strom (kWh/a):" measure="1" displayFolder="" measureGroup="Tabelle_Auswertung  Straße   Hilfsspalte keine Energieangabe" count="0">
      <extLst>
        <ext xmlns:x15="http://schemas.microsoft.com/office/spreadsheetml/2010/11/main" uri="{B97F6D7D-B522-45F9-BDA1-12C45D357490}">
          <x15:cacheHierarchy aggregatedColumn="21"/>
        </ext>
      </extLst>
    </cacheHierarchy>
    <cacheHierarchy uniqueName="[Measures].[Summe von Holz-Pellets (kg/a): 2]" caption="Summe von Holz-Pellets (kg/a): 2" measure="1" displayFolder="" measureGroup="Tabelle_Auswertung  Straße   Hilfsspalte keine Energieangabe" count="0">
      <extLst>
        <ext xmlns:x15="http://schemas.microsoft.com/office/spreadsheetml/2010/11/main" uri="{B97F6D7D-B522-45F9-BDA1-12C45D357490}">
          <x15:cacheHierarchy aggregatedColumn="24"/>
        </ext>
      </extLst>
    </cacheHierarchy>
    <cacheHierarchy uniqueName="[Measures].[Summe von Wärmepumpe (kWh/a):]" caption="Summe von Wärmepumpe (kWh/a):" measure="1" displayFolder="" measureGroup="Tabelle_Auswertung  Straße   Hilfsspalte keine Energieangabe" count="0">
      <extLst>
        <ext xmlns:x15="http://schemas.microsoft.com/office/spreadsheetml/2010/11/main" uri="{B97F6D7D-B522-45F9-BDA1-12C45D357490}">
          <x15:cacheHierarchy aggregatedColumn="22"/>
        </ext>
      </extLst>
    </cacheHierarchy>
    <cacheHierarchy uniqueName="[Measures].[Summe von Wärmepumpe 2]" caption="Summe von Wärmepumpe 2" measure="1" displayFolder="" measureGroup="Tabelle_Auswertung  Straße   Hilfsspalte keine Energieangabe" count="0">
      <extLst>
        <ext xmlns:x15="http://schemas.microsoft.com/office/spreadsheetml/2010/11/main" uri="{B97F6D7D-B522-45F9-BDA1-12C45D357490}">
          <x15:cacheHierarchy aggregatedColumn="13"/>
        </ext>
      </extLst>
    </cacheHierarchy>
    <cacheHierarchy uniqueName="[Measures].[Summe von Holzhackschnitzel (Schüttraummeter/a):]" caption="Summe von Holzhackschnitzel (Schüttraummeter/a):" measure="1" displayFolder="" measureGroup="Tabelle_Auswertung  Straße   Hilfsspalte keine Energieangabe" count="0">
      <extLst>
        <ext xmlns:x15="http://schemas.microsoft.com/office/spreadsheetml/2010/11/main" uri="{B97F6D7D-B522-45F9-BDA1-12C45D357490}">
          <x15:cacheHierarchy aggregatedColumn="25"/>
        </ext>
      </extLst>
    </cacheHierarchy>
    <cacheHierarchy uniqueName="[Measures].[Summe von Holz-Kamin (Raummeter/a):]" caption="Summe von Holz-Kamin (Raummeter/a):" measure="1" displayFolder="" measureGroup="Tabelle_Auswertung  Straße   Hilfsspalte keine Energieangabe" count="0">
      <extLst>
        <ext xmlns:x15="http://schemas.microsoft.com/office/spreadsheetml/2010/11/main" uri="{B97F6D7D-B522-45F9-BDA1-12C45D357490}">
          <x15:cacheHierarchy aggregatedColumn="23"/>
        </ext>
      </extLst>
    </cacheHierarchy>
    <cacheHierarchy uniqueName="[Measures].[Summe von Heizöl (l/a)]" caption="Summe von Heizöl (l/a)" measure="1" displayFolder="" measureGroup="Tabelle_Auswertung  Straße   Hilfsspalte keine Energieangabe" count="0">
      <extLst>
        <ext xmlns:x15="http://schemas.microsoft.com/office/spreadsheetml/2010/11/main" uri="{B97F6D7D-B522-45F9-BDA1-12C45D357490}">
          <x15:cacheHierarchy aggregatedColumn="18"/>
        </ext>
      </extLst>
    </cacheHierarchy>
    <cacheHierarchy uniqueName="[Measures].[Summe von Erdgas 2]" caption="Summe von Erdgas 2" measure="1" displayFolder="" measureGroup="Tabelle_Auswertung  Straße   Hilfsspalte keine Energieangabe" count="0">
      <extLst>
        <ext xmlns:x15="http://schemas.microsoft.com/office/spreadsheetml/2010/11/main" uri="{B97F6D7D-B522-45F9-BDA1-12C45D357490}">
          <x15:cacheHierarchy aggregatedColumn="10"/>
        </ext>
      </extLst>
    </cacheHierarchy>
    <cacheHierarchy uniqueName="[Measures].[Summe von Erdgas (m3/a)]" caption="Summe von Erdgas (m3/a)" measure="1" displayFolder="" measureGroup="Tabelle_Auswertung  Straße   Hilfsspalte keine Energieangabe" count="0">
      <extLst>
        <ext xmlns:x15="http://schemas.microsoft.com/office/spreadsheetml/2010/11/main" uri="{B97F6D7D-B522-45F9-BDA1-12C45D357490}">
          <x15:cacheHierarchy aggregatedColumn="19"/>
        </ext>
      </extLst>
    </cacheHierarchy>
    <cacheHierarchy uniqueName="[Measures].[Summe von Flüssiggas (l/a):]" caption="Summe von Flüssiggas (l/a):" measure="1" displayFolder="" measureGroup="Tabelle_Auswertung  Straße   Hilfsspalte keine Energieangabe" count="0">
      <extLst>
        <ext xmlns:x15="http://schemas.microsoft.com/office/spreadsheetml/2010/11/main" uri="{B97F6D7D-B522-45F9-BDA1-12C45D357490}">
          <x15:cacheHierarchy aggregatedColumn="20"/>
        </ext>
      </extLst>
    </cacheHierarchy>
    <cacheHierarchy uniqueName="[Measures].[Summe von ja 2]" caption="Summe von ja 2" measure="1" displayFolder="" measureGroup="Tabelle_Auswertung  Straße   Hilfsspalte keine Energieangabe" count="0">
      <extLst>
        <ext xmlns:x15="http://schemas.microsoft.com/office/spreadsheetml/2010/11/main" uri="{B97F6D7D-B522-45F9-BDA1-12C45D357490}">
          <x15:cacheHierarchy aggregatedColumn="3"/>
        </ext>
      </extLst>
    </cacheHierarchy>
    <cacheHierarchy uniqueName="[Measures].[Summe von ja &amp; unklar 2]" caption="Summe von ja &amp; unklar 2" measure="1" displayFolder="" measureGroup="Tabelle_Auswertung  Straße   Hilfsspalte keine Energieangabe" count="0">
      <extLst>
        <ext xmlns:x15="http://schemas.microsoft.com/office/spreadsheetml/2010/11/main" uri="{B97F6D7D-B522-45F9-BDA1-12C45D357490}">
          <x15:cacheHierarchy aggregatedColumn="4"/>
        </ext>
      </extLst>
    </cacheHierarchy>
    <cacheHierarchy uniqueName="[Measures].[Summe von unklar 2]" caption="Summe von unklar 2" measure="1" displayFolder="" measureGroup="Tabelle_Auswertung  Straße   Hilfsspalte keine Energieangabe" count="0">
      <extLst>
        <ext xmlns:x15="http://schemas.microsoft.com/office/spreadsheetml/2010/11/main" uri="{B97F6D7D-B522-45F9-BDA1-12C45D357490}">
          <x15:cacheHierarchy aggregatedColumn="5"/>
        </ext>
      </extLst>
    </cacheHierarchy>
    <cacheHierarchy uniqueName="[Measures].[Summe von nein &amp; unklar 2]" caption="Summe von nein &amp; unklar 2" measure="1" displayFolder="" measureGroup="Tabelle_Auswertung  Straße   Hilfsspalte keine Energieangabe" count="0">
      <extLst>
        <ext xmlns:x15="http://schemas.microsoft.com/office/spreadsheetml/2010/11/main" uri="{B97F6D7D-B522-45F9-BDA1-12C45D357490}">
          <x15:cacheHierarchy aggregatedColumn="6"/>
        </ext>
      </extLst>
    </cacheHierarchy>
    <cacheHierarchy uniqueName="[Measures].[Summe von nein 2]" caption="Summe von nein 2" measure="1" displayFolder="" measureGroup="Tabelle_Auswertung  Straße   Hilfsspalte keine Energieangabe" count="0">
      <extLst>
        <ext xmlns:x15="http://schemas.microsoft.com/office/spreadsheetml/2010/11/main" uri="{B97F6D7D-B522-45F9-BDA1-12C45D357490}">
          <x15:cacheHierarchy aggregatedColumn="7"/>
        </ext>
      </extLst>
    </cacheHierarchy>
    <cacheHierarchy uniqueName="[Measures].[Summe von Heizöl]" caption="Summe von Heizöl" measure="1" displayFolder="" measureGroup="Tabelle_Auswertung  Straße   Hilfsspalte keine Energieangabe" count="0">
      <extLst>
        <ext xmlns:x15="http://schemas.microsoft.com/office/spreadsheetml/2010/11/main" uri="{B97F6D7D-B522-45F9-BDA1-12C45D357490}">
          <x15:cacheHierarchy aggregatedColumn="9"/>
        </ext>
      </extLst>
    </cacheHierarchy>
    <cacheHierarchy uniqueName="[Measures].[Summe von Flüssiggas]" caption="Summe von Flüssiggas" measure="1" displayFolder="" measureGroup="Tabelle_Auswertung  Straße   Hilfsspalte keine Energieangabe" count="0">
      <extLst>
        <ext xmlns:x15="http://schemas.microsoft.com/office/spreadsheetml/2010/11/main" uri="{B97F6D7D-B522-45F9-BDA1-12C45D357490}">
          <x15:cacheHierarchy aggregatedColumn="11"/>
        </ext>
      </extLst>
    </cacheHierarchy>
    <cacheHierarchy uniqueName="[Measures].[Summe von Holz]" caption="Summe von Holz" measure="1" displayFolder="" measureGroup="Tabelle_Auswertung  Straße   Hilfsspalte keine Energieangabe" count="0">
      <extLst>
        <ext xmlns:x15="http://schemas.microsoft.com/office/spreadsheetml/2010/11/main" uri="{B97F6D7D-B522-45F9-BDA1-12C45D357490}">
          <x15:cacheHierarchy aggregatedColumn="14"/>
        </ext>
      </extLst>
    </cacheHierarchy>
    <cacheHierarchy uniqueName="[Measures].[Summe von Pellets]" caption="Summe von Pellets" measure="1" displayFolder="" measureGroup="Tabelle_Auswertung  Straße   Hilfsspalte keine Energieangabe" count="0">
      <extLst>
        <ext xmlns:x15="http://schemas.microsoft.com/office/spreadsheetml/2010/11/main" uri="{B97F6D7D-B522-45F9-BDA1-12C45D357490}">
          <x15:cacheHierarchy aggregatedColumn="15"/>
        </ext>
      </extLst>
    </cacheHierarchy>
    <cacheHierarchy uniqueName="[Measures].[Summe von Hackschnitzel]" caption="Summe von Hackschnitzel" measure="1" displayFolder="" measureGroup="Tabelle_Auswertung  Straße   Hilfsspalte keine Energieangabe" count="0">
      <extLst>
        <ext xmlns:x15="http://schemas.microsoft.com/office/spreadsheetml/2010/11/main" uri="{B97F6D7D-B522-45F9-BDA1-12C45D357490}">
          <x15:cacheHierarchy aggregatedColumn="16"/>
        </ext>
      </extLst>
    </cacheHierarchy>
    <cacheHierarchy uniqueName="[Measures].[Summe von Andere]" caption="Summe von Andere" measure="1" displayFolder="" measureGroup="Tabelle_Auswertung  Straße   Hilfsspalte keine Energieangabe" count="0">
      <extLst>
        <ext xmlns:x15="http://schemas.microsoft.com/office/spreadsheetml/2010/11/main" uri="{B97F6D7D-B522-45F9-BDA1-12C45D357490}">
          <x15:cacheHierarchy aggregatedColumn="17"/>
        </ext>
      </extLst>
    </cacheHierarchy>
    <cacheHierarchy uniqueName="[Measures].[Summe von Heizöl (l/a) 2]" caption="Summe von Heizöl (l/a) 2" measure="1" displayFolder="" measureGroup="Umrechnung_Energie" count="0">
      <extLst>
        <ext xmlns:x15="http://schemas.microsoft.com/office/spreadsheetml/2010/11/main" uri="{B97F6D7D-B522-45F9-BDA1-12C45D357490}">
          <x15:cacheHierarchy aggregatedColumn="33"/>
        </ext>
      </extLst>
    </cacheHierarchy>
    <cacheHierarchy uniqueName="[Measures].[Energie - Pellets (kWh/a)]" caption="Energie - Pellets (kWh/a)" measure="1" displayFolder="" measureGroup="Tabelle_Auswertung  Straße   Hilfsspalte keine Energieangabe" count="0"/>
    <cacheHierarchy uniqueName="[Measures].[Energie - Wärmepumpe (kWh/a)]" caption="Energie - Wärmepumpe (kWh/a)" measure="1" displayFolder="" measureGroup="Tabelle_Auswertung  Straße   Hilfsspalte keine Energieangabe" count="0"/>
    <cacheHierarchy uniqueName="[Measures].[Energie - Holzhackschnitzel (kWh/a)]" caption="Energie - Holzhackschnitzel (kWh/a)" measure="1" displayFolder="" measureGroup="Tabelle_Auswertung  Straße   Hilfsspalte keine Energieangabe" count="0"/>
    <cacheHierarchy uniqueName="[Measures].[Energie - Holz (kWh/a)]" caption="Energie - Holz (kWh/a)" measure="1" displayFolder="" measureGroup="Tabelle_Auswertung  Straße   Hilfsspalte keine Energieangabe" count="0"/>
    <cacheHierarchy uniqueName="[Measures].[Energie - Heizöl (kWh/a)]" caption="Energie - Heizöl (kWh/a)" measure="1" displayFolder="" measureGroup="Tabelle_Auswertung  Straße   Hilfsspalte keine Energieangabe" count="0"/>
    <cacheHierarchy uniqueName="[Measures].[Energie - Erdgas (kWh/a)]" caption="Energie - Erdgas (kWh/a)" measure="1" displayFolder="" measureGroup="Tabelle_Auswertung  Straße   Hilfsspalte keine Energieangabe" count="0"/>
    <cacheHierarchy uniqueName="[Measures].[Energie - Flüssiggas (kWh/a)]" caption="Energie - Flüssiggas (kWh/a)" measure="1" displayFolder="" measureGroup="Tabelle_Auswertung  Straße   Hilfsspalte keine Energieangabe" count="0"/>
    <cacheHierarchy uniqueName="[Measures].[Summe Energie (kWh/a)]" caption="Summe Energie (kWh/a)" measure="1" displayFolder="" measureGroup="Tabelle_Auswertung  Straße   Hilfsspalte keine Energieangabe" count="0"/>
    <cacheHierarchy uniqueName="[Measures].[__XL_Count Tabelle_Auswertung  Straße   Hilfsspalte keine Energieangabe]" caption="__XL_Count Tabelle_Auswertung  Straße   Hilfsspalte keine Energieangabe" measure="1" displayFolder="" measureGroup="Tabelle_Auswertung  Straße   Hilfsspalte keine Energieangabe" count="0" hidden="1"/>
    <cacheHierarchy uniqueName="[Measures].[__XL_Count Tabelle_Straßenliste]" caption="__XL_Count Tabelle_Straßenliste" measure="1" displayFolder="" measureGroup="Tabelle_Straßenliste" count="0" hidden="1"/>
    <cacheHierarchy uniqueName="[Measures].[__XL_Count Umrechnung_Energie]" caption="__XL_Count Umrechnung_Energie" measure="1" displayFolder="" measureGroup="Umrechnung_Energie" count="0" hidden="1"/>
    <cacheHierarchy uniqueName="[Measures].[__Es sind keine Measures definiert]" caption="__Es sind keine Measures definiert" measure="1" displayFolder="" count="0" hidden="1"/>
  </cacheHierarchies>
  <kpis count="0"/>
  <extLst>
    <ext xmlns:x14="http://schemas.microsoft.com/office/spreadsheetml/2009/9/main" uri="{725AE2AE-9491-48be-B2B4-4EB974FC3084}">
      <x14:pivotCacheDefinition slicerData="1" pivotCacheId="445335963" supportSubqueryNonVisual="1" supportSubqueryCalcMem="1" supportAddCalcMems="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2">
  <r>
    <x v="0"/>
    <n v="30"/>
    <n v="19"/>
    <n v="0.6333333333333333"/>
    <x v="0"/>
  </r>
  <r>
    <x v="1"/>
    <n v="11"/>
    <n v="8"/>
    <n v="0.72727272727272729"/>
    <x v="0"/>
  </r>
  <r>
    <x v="2"/>
    <n v="2"/>
    <n v="0"/>
    <n v="0"/>
    <x v="1"/>
  </r>
  <r>
    <x v="3"/>
    <n v="10"/>
    <n v="5"/>
    <n v="0.5"/>
    <x v="2"/>
  </r>
  <r>
    <x v="4"/>
    <n v="7"/>
    <n v="3"/>
    <n v="0.42857142857142855"/>
    <x v="0"/>
  </r>
  <r>
    <x v="5"/>
    <n v="1"/>
    <n v="1"/>
    <n v="1"/>
    <x v="3"/>
  </r>
  <r>
    <x v="6"/>
    <n v="27"/>
    <n v="8"/>
    <n v="0.29629629629629628"/>
    <x v="0"/>
  </r>
  <r>
    <x v="7"/>
    <n v="2"/>
    <n v="2"/>
    <n v="1"/>
    <x v="2"/>
  </r>
  <r>
    <x v="8"/>
    <n v="18"/>
    <n v="4"/>
    <n v="0.22222222222222221"/>
    <x v="2"/>
  </r>
  <r>
    <x v="9"/>
    <n v="5"/>
    <n v="2"/>
    <n v="0.4"/>
    <x v="4"/>
  </r>
  <r>
    <x v="10"/>
    <n v="3"/>
    <n v="1"/>
    <n v="0.33333333333333331"/>
    <x v="0"/>
  </r>
  <r>
    <x v="11"/>
    <n v="2"/>
    <n v="2"/>
    <n v="1"/>
    <x v="0"/>
  </r>
  <r>
    <x v="12"/>
    <n v="6"/>
    <n v="1"/>
    <n v="0.16666666666666666"/>
    <x v="0"/>
  </r>
  <r>
    <x v="13"/>
    <n v="1"/>
    <n v="0"/>
    <n v="0"/>
    <x v="4"/>
  </r>
  <r>
    <x v="14"/>
    <n v="71"/>
    <n v="48"/>
    <n v="0.676056338028169"/>
    <x v="0"/>
  </r>
  <r>
    <x v="15"/>
    <n v="5"/>
    <n v="3"/>
    <n v="0.6"/>
    <x v="0"/>
  </r>
  <r>
    <x v="16"/>
    <n v="9"/>
    <n v="2"/>
    <n v="0.22222222222222221"/>
    <x v="0"/>
  </r>
  <r>
    <x v="17"/>
    <n v="9"/>
    <n v="5"/>
    <n v="0.55555555555555558"/>
    <x v="0"/>
  </r>
  <r>
    <x v="18"/>
    <n v="6"/>
    <n v="2"/>
    <n v="0.33333333333333331"/>
    <x v="4"/>
  </r>
  <r>
    <x v="19"/>
    <n v="23"/>
    <n v="13"/>
    <n v="0.56521739130434778"/>
    <x v="4"/>
  </r>
  <r>
    <x v="20"/>
    <n v="34"/>
    <n v="16"/>
    <n v="0.47058823529411764"/>
    <x v="1"/>
  </r>
  <r>
    <x v="21"/>
    <n v="2"/>
    <n v="0"/>
    <n v="0"/>
    <x v="4"/>
  </r>
  <r>
    <x v="22"/>
    <n v="22"/>
    <n v="12"/>
    <n v="0.54545454545454541"/>
    <x v="4"/>
  </r>
  <r>
    <x v="23"/>
    <n v="20"/>
    <n v="9"/>
    <n v="0.45"/>
    <x v="4"/>
  </r>
  <r>
    <x v="24"/>
    <n v="3"/>
    <n v="1"/>
    <n v="0.33333333333333331"/>
    <x v="4"/>
  </r>
  <r>
    <x v="25"/>
    <n v="16"/>
    <n v="7"/>
    <n v="0.4375"/>
    <x v="5"/>
  </r>
  <r>
    <x v="26"/>
    <n v="10"/>
    <n v="10"/>
    <n v="1"/>
    <x v="0"/>
  </r>
  <r>
    <x v="27"/>
    <n v="24"/>
    <n v="7"/>
    <n v="0.29166666666666669"/>
    <x v="0"/>
  </r>
  <r>
    <x v="28"/>
    <n v="42"/>
    <n v="26"/>
    <n v="0.61904761904761907"/>
    <x v="2"/>
  </r>
  <r>
    <x v="29"/>
    <n v="3"/>
    <n v="2"/>
    <n v="0.66666666666666663"/>
    <x v="6"/>
  </r>
  <r>
    <x v="30"/>
    <n v="4"/>
    <n v="2"/>
    <n v="0.5"/>
    <x v="0"/>
  </r>
  <r>
    <x v="31"/>
    <n v="16"/>
    <n v="7"/>
    <n v="0.4375"/>
    <x v="0"/>
  </r>
  <r>
    <x v="32"/>
    <n v="7"/>
    <n v="2"/>
    <n v="0.2857142857142857"/>
    <x v="0"/>
  </r>
  <r>
    <x v="33"/>
    <n v="1"/>
    <n v="0"/>
    <n v="0"/>
    <x v="0"/>
  </r>
  <r>
    <x v="34"/>
    <n v="8"/>
    <n v="3"/>
    <n v="0.375"/>
    <x v="3"/>
  </r>
  <r>
    <x v="35"/>
    <n v="7"/>
    <n v="3"/>
    <n v="0.42857142857142855"/>
    <x v="0"/>
  </r>
  <r>
    <x v="36"/>
    <n v="22"/>
    <n v="16"/>
    <n v="0.72727272727272729"/>
    <x v="0"/>
  </r>
  <r>
    <x v="37"/>
    <n v="7"/>
    <n v="5"/>
    <n v="0.7142857142857143"/>
    <x v="6"/>
  </r>
  <r>
    <x v="38"/>
    <n v="5"/>
    <n v="1"/>
    <n v="0.2"/>
    <x v="2"/>
  </r>
  <r>
    <x v="39"/>
    <n v="6"/>
    <n v="2"/>
    <n v="0.33333333333333331"/>
    <x v="0"/>
  </r>
  <r>
    <x v="40"/>
    <n v="8"/>
    <n v="5"/>
    <n v="0.625"/>
    <x v="2"/>
  </r>
  <r>
    <x v="41"/>
    <n v="29"/>
    <n v="16"/>
    <n v="0.55172413793103448"/>
    <x v="2"/>
  </r>
  <r>
    <x v="42"/>
    <n v="61"/>
    <n v="36"/>
    <n v="0.5901639344262295"/>
    <x v="0"/>
  </r>
  <r>
    <x v="43"/>
    <n v="5"/>
    <n v="1"/>
    <n v="0.2"/>
    <x v="0"/>
  </r>
  <r>
    <x v="44"/>
    <n v="11"/>
    <n v="3"/>
    <n v="0.27272727272727271"/>
    <x v="0"/>
  </r>
  <r>
    <x v="45"/>
    <n v="5"/>
    <n v="1"/>
    <n v="0.2"/>
    <x v="4"/>
  </r>
  <r>
    <x v="46"/>
    <n v="5"/>
    <n v="2"/>
    <n v="0.4"/>
    <x v="0"/>
  </r>
  <r>
    <x v="47"/>
    <n v="1"/>
    <n v="0"/>
    <n v="0"/>
    <x v="0"/>
  </r>
  <r>
    <x v="48"/>
    <n v="14"/>
    <n v="8"/>
    <n v="0.5714285714285714"/>
    <x v="0"/>
  </r>
  <r>
    <x v="49"/>
    <n v="3"/>
    <n v="2"/>
    <n v="0.66666666666666663"/>
    <x v="2"/>
  </r>
  <r>
    <x v="50"/>
    <n v="1"/>
    <n v="0"/>
    <n v="0"/>
    <x v="0"/>
  </r>
  <r>
    <x v="51"/>
    <n v="1"/>
    <n v="0"/>
    <n v="0"/>
    <x v="1"/>
  </r>
  <r>
    <x v="52"/>
    <n v="8"/>
    <n v="7"/>
    <n v="0.875"/>
    <x v="0"/>
  </r>
  <r>
    <x v="53"/>
    <n v="27"/>
    <n v="19"/>
    <n v="0.70370370370370372"/>
    <x v="2"/>
  </r>
  <r>
    <x v="54"/>
    <n v="26"/>
    <n v="16"/>
    <n v="0.61538461538461542"/>
    <x v="2"/>
  </r>
  <r>
    <x v="55"/>
    <n v="8"/>
    <n v="3"/>
    <n v="0.375"/>
    <x v="0"/>
  </r>
  <r>
    <x v="56"/>
    <n v="5"/>
    <n v="4"/>
    <n v="0.8"/>
    <x v="2"/>
  </r>
  <r>
    <x v="57"/>
    <n v="6"/>
    <n v="4"/>
    <n v="0.66666666666666663"/>
    <x v="0"/>
  </r>
  <r>
    <x v="58"/>
    <n v="5"/>
    <n v="5"/>
    <n v="1"/>
    <x v="0"/>
  </r>
  <r>
    <x v="59"/>
    <n v="29"/>
    <n v="13"/>
    <n v="0.44827586206896552"/>
    <x v="1"/>
  </r>
  <r>
    <x v="60"/>
    <n v="35"/>
    <n v="25"/>
    <n v="0.7142857142857143"/>
    <x v="0"/>
  </r>
  <r>
    <x v="61"/>
    <n v="97"/>
    <n v="54"/>
    <n v="0.55670103092783507"/>
    <x v="0"/>
  </r>
  <r>
    <x v="62"/>
    <n v="25"/>
    <n v="15"/>
    <n v="0.6"/>
    <x v="2"/>
  </r>
  <r>
    <x v="63"/>
    <n v="20"/>
    <n v="12"/>
    <n v="0.6"/>
    <x v="0"/>
  </r>
  <r>
    <x v="64"/>
    <n v="3"/>
    <n v="2"/>
    <n v="0.66666666666666663"/>
    <x v="4"/>
  </r>
  <r>
    <x v="65"/>
    <n v="3"/>
    <n v="0"/>
    <n v="0"/>
    <x v="0"/>
  </r>
  <r>
    <x v="66"/>
    <n v="1"/>
    <n v="1"/>
    <n v="1"/>
    <x v="0"/>
  </r>
  <r>
    <x v="67"/>
    <n v="1"/>
    <n v="1"/>
    <n v="1"/>
    <x v="0"/>
  </r>
  <r>
    <x v="68"/>
    <n v="17"/>
    <n v="3"/>
    <n v="0.17647058823529413"/>
    <x v="0"/>
  </r>
  <r>
    <x v="69"/>
    <n v="11"/>
    <n v="6"/>
    <n v="0.54545454545454541"/>
    <x v="0"/>
  </r>
  <r>
    <x v="70"/>
    <n v="36"/>
    <n v="9"/>
    <n v="0.25"/>
    <x v="0"/>
  </r>
  <r>
    <x v="71"/>
    <n v="3"/>
    <n v="1"/>
    <n v="0.33333333333333331"/>
    <x v="6"/>
  </r>
  <r>
    <x v="72"/>
    <n v="20"/>
    <n v="13"/>
    <n v="0.65"/>
    <x v="0"/>
  </r>
  <r>
    <x v="73"/>
    <n v="19"/>
    <n v="9"/>
    <n v="0.47368421052631576"/>
    <x v="0"/>
  </r>
  <r>
    <x v="74"/>
    <n v="13"/>
    <n v="7"/>
    <n v="0.53846153846153844"/>
    <x v="4"/>
  </r>
  <r>
    <x v="75"/>
    <n v="41"/>
    <n v="18"/>
    <n v="0.43902439024390244"/>
    <x v="0"/>
  </r>
  <r>
    <x v="76"/>
    <n v="4"/>
    <n v="2"/>
    <n v="0.5"/>
    <x v="4"/>
  </r>
  <r>
    <x v="77"/>
    <n v="27"/>
    <n v="9"/>
    <n v="0.33333333333333331"/>
    <x v="4"/>
  </r>
  <r>
    <x v="78"/>
    <n v="9"/>
    <n v="5"/>
    <n v="0.55555555555555558"/>
    <x v="0"/>
  </r>
  <r>
    <x v="79"/>
    <n v="4"/>
    <n v="1"/>
    <n v="0.25"/>
    <x v="4"/>
  </r>
  <r>
    <x v="80"/>
    <n v="9"/>
    <n v="5"/>
    <n v="0.55555555555555558"/>
    <x v="6"/>
  </r>
  <r>
    <x v="81"/>
    <n v="12"/>
    <n v="7"/>
    <n v="0.58333333333333337"/>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7BAEC89-4CAA-4799-B6E5-68F9F911A004}" name="Pivot_Quote" cacheId="2"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chartFormat="1" rowHeaderCaption="Straße">
  <location ref="A38:D121" firstHeaderRow="0" firstDataRow="1" firstDataCol="1"/>
  <pivotFields count="5">
    <pivotField axis="axisRow" showAll="0">
      <items count="8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t="default"/>
      </items>
    </pivotField>
    <pivotField dataField="1" showAll="0"/>
    <pivotField dataField="1" showAll="0"/>
    <pivotField dataField="1" numFmtId="164" showAll="0"/>
    <pivotField showAll="0">
      <items count="8">
        <item x="3"/>
        <item x="4"/>
        <item x="5"/>
        <item x="6"/>
        <item x="2"/>
        <item x="0"/>
        <item x="1"/>
        <item t="default"/>
      </items>
    </pivotField>
  </pivotFields>
  <rowFields count="1">
    <field x="0"/>
  </rowFields>
  <rowItems count="8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t="grand">
      <x/>
    </i>
  </rowItems>
  <colFields count="1">
    <field x="-2"/>
  </colFields>
  <colItems count="3">
    <i>
      <x/>
    </i>
    <i i="1">
      <x v="1"/>
    </i>
    <i i="2">
      <x v="2"/>
    </i>
  </colItems>
  <dataFields count="3">
    <dataField name="Summe von Verteilte Fragebögen" fld="1" baseField="0" baseItem="0"/>
    <dataField name="Summe von Abgegebene Fragebögen" fld="2" baseField="0" baseItem="0"/>
    <dataField name="Summe von Quote " fld="3" baseField="0" baseItem="0" numFmtId="164"/>
  </dataFields>
  <formats count="1">
    <format dxfId="68">
      <pivotArea field="0" grandRow="1" outline="0" collapsedLevelsAreSubtotals="1" axis="axisRow" fieldPosition="0">
        <references count="1">
          <reference field="4294967294" count="1" selected="0">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7AAB927-3A5F-4C14-B21D-610A2325A5B1}" name="Pivot_Interesse" cacheId="3" applyNumberFormats="0" applyBorderFormats="0" applyFontFormats="0" applyPatternFormats="0" applyAlignmentFormats="0" applyWidthHeightFormats="1" dataCaption="Werte" tag="3f6653e3-f3a5-46b1-b0bd-71daa931cb27" updatedVersion="8" minRefreshableVersion="3" useAutoFormatting="1" subtotalHiddenItems="1" itemPrintTitles="1" createdVersion="8" indent="0" outline="1" outlineData="1" multipleFieldFilters="0">
  <location ref="A38:AT119" firstHeaderRow="1" firstDataRow="3" firstDataCol="1"/>
  <pivotFields count="7">
    <pivotField axis="axisRow" allDrilled="1" subtotalTop="0" showAll="0" dataSourceSort="1" defaultSubtotal="0" defaultAttributeDrillState="1">
      <items count="7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s>
  <rowFields count="1">
    <field x="0"/>
  </rowFields>
  <rowItems count="7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t="grand">
      <x/>
    </i>
  </rowItems>
  <colFields count="2">
    <field x="6"/>
    <field x="-2"/>
  </colFields>
  <colItems count="45">
    <i>
      <x/>
      <x/>
    </i>
    <i r="1" i="1">
      <x v="1"/>
    </i>
    <i r="1" i="2">
      <x v="2"/>
    </i>
    <i r="1" i="3">
      <x v="3"/>
    </i>
    <i r="1" i="4">
      <x v="4"/>
    </i>
    <i>
      <x v="1"/>
      <x/>
    </i>
    <i r="1" i="1">
      <x v="1"/>
    </i>
    <i r="1" i="2">
      <x v="2"/>
    </i>
    <i r="1" i="3">
      <x v="3"/>
    </i>
    <i r="1" i="4">
      <x v="4"/>
    </i>
    <i>
      <x v="2"/>
      <x/>
    </i>
    <i r="1" i="1">
      <x v="1"/>
    </i>
    <i r="1" i="2">
      <x v="2"/>
    </i>
    <i r="1" i="3">
      <x v="3"/>
    </i>
    <i r="1" i="4">
      <x v="4"/>
    </i>
    <i>
      <x v="3"/>
      <x/>
    </i>
    <i r="1" i="1">
      <x v="1"/>
    </i>
    <i r="1" i="2">
      <x v="2"/>
    </i>
    <i r="1" i="3">
      <x v="3"/>
    </i>
    <i r="1" i="4">
      <x v="4"/>
    </i>
    <i>
      <x v="4"/>
      <x/>
    </i>
    <i r="1" i="1">
      <x v="1"/>
    </i>
    <i r="1" i="2">
      <x v="2"/>
    </i>
    <i r="1" i="3">
      <x v="3"/>
    </i>
    <i r="1" i="4">
      <x v="4"/>
    </i>
    <i>
      <x v="5"/>
      <x/>
    </i>
    <i r="1" i="1">
      <x v="1"/>
    </i>
    <i r="1" i="2">
      <x v="2"/>
    </i>
    <i r="1" i="3">
      <x v="3"/>
    </i>
    <i r="1" i="4">
      <x v="4"/>
    </i>
    <i>
      <x v="6"/>
      <x/>
    </i>
    <i r="1" i="1">
      <x v="1"/>
    </i>
    <i r="1" i="2">
      <x v="2"/>
    </i>
    <i r="1" i="3">
      <x v="3"/>
    </i>
    <i r="1" i="4">
      <x v="4"/>
    </i>
    <i>
      <x v="7"/>
      <x/>
    </i>
    <i r="1" i="1">
      <x v="1"/>
    </i>
    <i r="1" i="2">
      <x v="2"/>
    </i>
    <i r="1" i="3">
      <x v="3"/>
    </i>
    <i r="1" i="4">
      <x v="4"/>
    </i>
    <i t="grand">
      <x/>
    </i>
    <i t="grand" i="1">
      <x/>
    </i>
    <i t="grand" i="2">
      <x/>
    </i>
    <i t="grand" i="3">
      <x/>
    </i>
    <i t="grand" i="4">
      <x/>
    </i>
  </colItems>
  <dataFields count="5">
    <dataField name="Summe von ja" fld="1" baseField="0" baseItem="0"/>
    <dataField name="Summe von ja &amp; unklar" fld="2" baseField="0" baseItem="0"/>
    <dataField name="Summe von unklar" fld="3" baseField="0" baseItem="0"/>
    <dataField name="Summe von nein &amp; unklar" fld="4" baseField="0" baseItem="0"/>
    <dataField name="Summe von nein" fld="5" baseField="0" baseItem="0"/>
  </dataFields>
  <pivotHierarchies count="76">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0"/>
  </rowHierarchiesUsage>
  <colHierarchiesUsage count="2">
    <colHierarchyUsage hierarchyUsage="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Oeversee-Waerme_Auswertung - öffentlich.xlsx!Tabelle_Auswertung[[Straße]:[Hilfsspalte keine Energieangabe]]">
        <x15:activeTabTopLevelEntity name="[Tabelle_Auswertung  Straße   Hilfsspalte keine Energieangab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FEE87F4-E645-4444-986F-7AB5653D6D4B}" name="Pivot_Heizung" cacheId="1" applyNumberFormats="0" applyBorderFormats="0" applyFontFormats="0" applyPatternFormats="0" applyAlignmentFormats="0" applyWidthHeightFormats="1" dataCaption="Werte" tag="10537787-d2c5-45be-b4b2-1b5f98b2550c" updatedVersion="8" minRefreshableVersion="3" useAutoFormatting="1" itemPrintTitles="1" createdVersion="8" indent="0" outline="1" outlineData="1" multipleFieldFilters="0">
  <location ref="A38:J117" firstHeaderRow="0" firstDataRow="1" firstDataCol="1"/>
  <pivotFields count="10">
    <pivotField axis="axisRow" allDrilled="1" subtotalTop="0" showAll="0" dataSourceSort="1" defaultSubtotal="0" defaultAttributeDrillState="1">
      <items count="7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7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t="grand">
      <x/>
    </i>
  </rowItems>
  <colFields count="1">
    <field x="-2"/>
  </colFields>
  <colItems count="9">
    <i>
      <x/>
    </i>
    <i i="1">
      <x v="1"/>
    </i>
    <i i="2">
      <x v="2"/>
    </i>
    <i i="3">
      <x v="3"/>
    </i>
    <i i="4">
      <x v="4"/>
    </i>
    <i i="5">
      <x v="5"/>
    </i>
    <i i="6">
      <x v="6"/>
    </i>
    <i i="7">
      <x v="7"/>
    </i>
    <i i="8">
      <x v="8"/>
    </i>
  </colItems>
  <dataFields count="9">
    <dataField name="Summe von Heizöl" fld="1" baseField="0" baseItem="0"/>
    <dataField name="Summe von Erdgas" fld="2" baseField="0" baseItem="0"/>
    <dataField name="Summe von Flüssiggas" fld="3" baseField="0" baseItem="0"/>
    <dataField name="Summe von Strom" fld="4" baseField="0" baseItem="0"/>
    <dataField name="Summe von Wärmepumpe" fld="5" baseField="0" baseItem="0"/>
    <dataField name="Summe von Holz" fld="6" baseField="0" baseItem="0"/>
    <dataField name="Summe von Pellets" fld="7" baseField="0" baseItem="0"/>
    <dataField name="Summe von Hackschnitzel" fld="8" baseField="0" baseItem="0"/>
    <dataField name="Summe von Andere" fld="9" baseField="0" baseItem="0"/>
  </dataFields>
  <pivotHierarchies count="76">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Oeversee-Waerme_Auswertung - öffentlich.xlsx!Tabelle_Auswertung[[Straße]:[Hilfsspalte keine Energieangabe]]">
        <x15:activeTabTopLevelEntity name="[Tabelle_Auswertung  Straße   Hilfsspalte keine Energieangab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E5D9840-5D95-49BF-9C3C-6878B482F3C8}" name="Pivot_Energie" cacheId="20" applyNumberFormats="0" applyBorderFormats="0" applyFontFormats="0" applyPatternFormats="0" applyAlignmentFormats="0" applyWidthHeightFormats="1" dataCaption="Werte" tag="6b28b726-a368-4c0c-b120-903a25d2ffe4" updatedVersion="8" minRefreshableVersion="3" subtotalHiddenItems="1" itemPrintTitles="1" createdVersion="8" indent="0" outline="1" outlineData="1" multipleFieldFilters="0">
  <location ref="A38:K117" firstHeaderRow="0" firstDataRow="1" firstDataCol="1"/>
  <pivotFields count="12">
    <pivotField axis="axisRow" allDrilled="1" subtotalTop="0" showAll="0" dataSourceSort="1" defaultSubtotal="0" defaultAttributeDrillState="1">
      <items count="7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s>
  <rowFields count="1">
    <field x="0"/>
  </rowFields>
  <rowItems count="7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t="grand">
      <x/>
    </i>
  </rowItems>
  <colFields count="1">
    <field x="-2"/>
  </colFields>
  <colItems count="10">
    <i>
      <x/>
    </i>
    <i i="1">
      <x v="1"/>
    </i>
    <i i="2">
      <x v="2"/>
    </i>
    <i i="3">
      <x v="3"/>
    </i>
    <i i="4">
      <x v="4"/>
    </i>
    <i i="5">
      <x v="5"/>
    </i>
    <i i="6">
      <x v="6"/>
    </i>
    <i i="7">
      <x v="7"/>
    </i>
    <i i="8">
      <x v="8"/>
    </i>
    <i i="9">
      <x v="9"/>
    </i>
  </colItems>
  <dataFields count="10">
    <dataField fld="6" subtotal="count" baseField="0" baseItem="0" numFmtId="166"/>
    <dataField fld="7" subtotal="count" baseField="0" baseItem="0" numFmtId="166"/>
    <dataField fld="8" subtotal="count" baseField="0" baseItem="0" numFmtId="166"/>
    <dataField name="Summe von Strom (kWh/a):" fld="1" baseField="0" baseItem="0" numFmtId="166"/>
    <dataField fld="3" subtotal="count" baseField="0" baseItem="0" numFmtId="166"/>
    <dataField fld="5" subtotal="count" baseField="0" baseItem="0" numFmtId="166"/>
    <dataField fld="2" subtotal="count" baseField="0" baseItem="0" numFmtId="166"/>
    <dataField fld="4" subtotal="count" baseField="0" baseItem="0" numFmtId="166"/>
    <dataField fld="9" subtotal="count" baseField="0" baseItem="0" numFmtId="166"/>
    <dataField name="Summe von Hilfsspalte keine Energieangabe" fld="10" baseField="0" baseItem="0"/>
  </dataFields>
  <formats count="14">
    <format dxfId="67">
      <pivotArea collapsedLevelsAreSubtotals="1" fieldPosition="0">
        <references count="1">
          <reference field="0" count="0"/>
        </references>
      </pivotArea>
    </format>
    <format dxfId="66">
      <pivotArea field="0" grandRow="1" outline="0" collapsedLevelsAreSubtotals="1" axis="axisRow" fieldPosition="0">
        <references count="1">
          <reference field="4294967294" count="1" selected="0">
            <x v="0"/>
          </reference>
        </references>
      </pivotArea>
    </format>
    <format dxfId="65">
      <pivotArea field="0" grandRow="1" outline="0" collapsedLevelsAreSubtotals="1" axis="axisRow" fieldPosition="0">
        <references count="1">
          <reference field="4294967294" count="1" selected="0">
            <x v="2"/>
          </reference>
        </references>
      </pivotArea>
    </format>
    <format dxfId="64">
      <pivotArea field="0" grandRow="1" outline="0" collapsedLevelsAreSubtotals="1" axis="axisRow" fieldPosition="0">
        <references count="1">
          <reference field="4294967294" count="1" selected="0">
            <x v="1"/>
          </reference>
        </references>
      </pivotArea>
    </format>
    <format dxfId="63">
      <pivotArea outline="0" fieldPosition="0">
        <references count="1">
          <reference field="4294967294" count="1">
            <x v="7"/>
          </reference>
        </references>
      </pivotArea>
    </format>
    <format dxfId="62">
      <pivotArea outline="0" fieldPosition="0">
        <references count="1">
          <reference field="4294967294" count="1">
            <x v="5"/>
          </reference>
        </references>
      </pivotArea>
    </format>
    <format dxfId="61">
      <pivotArea outline="0" fieldPosition="0">
        <references count="1">
          <reference field="4294967294" count="1">
            <x v="6"/>
          </reference>
        </references>
      </pivotArea>
    </format>
    <format dxfId="60">
      <pivotArea outline="0" fieldPosition="0">
        <references count="1">
          <reference field="4294967294" count="1">
            <x v="4"/>
          </reference>
        </references>
      </pivotArea>
    </format>
    <format dxfId="59">
      <pivotArea outline="0" fieldPosition="0">
        <references count="1">
          <reference field="4294967294" count="1">
            <x v="3"/>
          </reference>
        </references>
      </pivotArea>
    </format>
    <format dxfId="58">
      <pivotArea outline="0" fieldPosition="0">
        <references count="1">
          <reference field="4294967294" count="1">
            <x v="2"/>
          </reference>
        </references>
      </pivotArea>
    </format>
    <format dxfId="57">
      <pivotArea outline="0" fieldPosition="0">
        <references count="1">
          <reference field="4294967294" count="1">
            <x v="1"/>
          </reference>
        </references>
      </pivotArea>
    </format>
    <format dxfId="56">
      <pivotArea outline="0" fieldPosition="0">
        <references count="1">
          <reference field="4294967294" count="1">
            <x v="0"/>
          </reference>
        </references>
      </pivotArea>
    </format>
    <format dxfId="55">
      <pivotArea outline="0" fieldPosition="0">
        <references count="1">
          <reference field="4294967294" count="1">
            <x v="8"/>
          </reference>
        </references>
      </pivotArea>
    </format>
    <format dxfId="54">
      <pivotArea collapsedLevelsAreSubtotals="1" fieldPosition="0">
        <references count="2">
          <reference field="4294967294" count="1" selected="0">
            <x v="9"/>
          </reference>
          <reference field="0" count="1">
            <x v="0"/>
          </reference>
        </references>
      </pivotArea>
    </format>
  </formats>
  <pivotHierarchies count="77">
    <pivotHierarchy multipleItemSelectionAllowed="1"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elle_Auswertung  Straße   Hilfsspalte keine Energieangabe]"/>
        <x15:activeTabTopLevelEntity name="[Umrechnung_Energi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5AACBCC-399E-43FB-8E3D-C580D1C0C294}" name="Pivot_Energie" cacheId="14" applyNumberFormats="0" applyBorderFormats="0" applyFontFormats="0" applyPatternFormats="0" applyAlignmentFormats="0" applyWidthHeightFormats="1" dataCaption="Werte" tag="6b28b726-a368-4c0c-b120-903a25d2ffe4" updatedVersion="8" minRefreshableVersion="3" useAutoFormatting="1" subtotalHiddenItems="1" itemPrintTitles="1" createdVersion="8" indent="0" outline="1" outlineData="1" multipleFieldFilters="0">
  <location ref="A38:C117" firstHeaderRow="0" firstDataRow="1" firstDataCol="1"/>
  <pivotFields count="3">
    <pivotField axis="axisRow" allDrilled="1" subtotalTop="0" showAll="0" dataSourceSort="1" defaultSubtotal="0" defaultAttributeDrillState="1">
      <items count="7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s>
    </pivotField>
    <pivotField dataField="1" subtotalTop="0" showAll="0" defaultSubtotal="0"/>
    <pivotField dataField="1" subtotalTop="0" showAll="0" defaultSubtotal="0"/>
  </pivotFields>
  <rowFields count="1">
    <field x="0"/>
  </rowFields>
  <rowItems count="7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t="grand">
      <x/>
    </i>
  </rowItems>
  <colFields count="1">
    <field x="-2"/>
  </colFields>
  <colItems count="2">
    <i>
      <x/>
    </i>
    <i i="1">
      <x v="1"/>
    </i>
  </colItems>
  <dataFields count="2">
    <dataField fld="1" subtotal="count" baseField="0" baseItem="0" numFmtId="166"/>
    <dataField name="Summe von Hilfsspalte keine Energieangabe" fld="2" baseField="0" baseItem="0"/>
  </dataFields>
  <formats count="3">
    <format dxfId="45">
      <pivotArea collapsedLevelsAreSubtotals="1" fieldPosition="0">
        <references count="1">
          <reference field="0" count="0"/>
        </references>
      </pivotArea>
    </format>
    <format dxfId="44">
      <pivotArea outline="0" fieldPosition="0">
        <references count="1">
          <reference field="4294967294" count="1">
            <x v="0"/>
          </reference>
        </references>
      </pivotArea>
    </format>
    <format dxfId="43">
      <pivotArea collapsedLevelsAreSubtotals="1" fieldPosition="0">
        <references count="2">
          <reference field="4294967294" count="1" selected="0">
            <x v="1"/>
          </reference>
          <reference field="0" count="1">
            <x v="0"/>
          </reference>
        </references>
      </pivotArea>
    </format>
  </formats>
  <pivotHierarchies count="76">
    <pivotHierarchy multipleItemSelectionAllowed="1"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elle_Auswertung  Straße   Hilfsspalte keine Energieangabe]"/>
        <x15:activeTabTopLevelEntity name="[Umrechnung_Energie]"/>
      </x15:pivotTableUISettings>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backgroundRefresh="0" connectionId="1" xr16:uid="{B0E3F51C-B835-45A6-875B-48A85E058EE8}" autoFormatId="16" applyNumberFormats="0" applyBorderFormats="0" applyFontFormats="0" applyPatternFormats="0" applyAlignmentFormats="0" applyWidthHeightFormats="0">
  <queryTableRefresh nextId="28">
    <queryTableFields count="27">
      <queryTableField id="1" name="Tabelle_Auswertung  Straße   Hilfsspalte keine Energieangabe[Straße]" tableColumnId="1"/>
      <queryTableField id="2" name="Tabelle_Auswertung  Straße   Hilfsspalte keine Energieangabe[Ortsteil]" tableColumnId="2"/>
      <queryTableField id="3" name="Tabelle_Auswertung  Straße   Hilfsspalte keine Energieangabe[Anschlussinteresse:]" tableColumnId="3"/>
      <queryTableField id="4" name="Tabelle_Auswertung  Straße   Hilfsspalte keine Energieangabe[ja]" tableColumnId="4"/>
      <queryTableField id="5" name="Tabelle_Auswertung  Straße   Hilfsspalte keine Energieangabe[ja &amp; unklar]" tableColumnId="5"/>
      <queryTableField id="6" name="Tabelle_Auswertung  Straße   Hilfsspalte keine Energieangabe[unklar]" tableColumnId="6"/>
      <queryTableField id="7" name="Tabelle_Auswertung  Straße   Hilfsspalte keine Energieangabe[nein &amp; unklar]" tableColumnId="7"/>
      <queryTableField id="8" name="Tabelle_Auswertung  Straße   Hilfsspalte keine Energieangabe[nein]" tableColumnId="8"/>
      <queryTableField id="9" name="Tabelle_Auswertung  Straße   Hilfsspalte keine Energieangabe[Bisheriger Energieträger:]" tableColumnId="9"/>
      <queryTableField id="10" name="Tabelle_Auswertung  Straße   Hilfsspalte keine Energieangabe[Heizöl]" tableColumnId="10"/>
      <queryTableField id="11" name="Tabelle_Auswertung  Straße   Hilfsspalte keine Energieangabe[Erdgas]" tableColumnId="11"/>
      <queryTableField id="12" name="Tabelle_Auswertung  Straße   Hilfsspalte keine Energieangabe[Flüssiggas]" tableColumnId="12"/>
      <queryTableField id="13" name="Tabelle_Auswertung  Straße   Hilfsspalte keine Energieangabe[Strom]" tableColumnId="13"/>
      <queryTableField id="14" name="Tabelle_Auswertung  Straße   Hilfsspalte keine Energieangabe[Wärmepumpe]" tableColumnId="14"/>
      <queryTableField id="15" name="Tabelle_Auswertung  Straße   Hilfsspalte keine Energieangabe[Holz]" tableColumnId="15"/>
      <queryTableField id="16" name="Tabelle_Auswertung  Straße   Hilfsspalte keine Energieangabe[Pellets]" tableColumnId="16"/>
      <queryTableField id="17" name="Tabelle_Auswertung  Straße   Hilfsspalte keine Energieangabe[Hackschnitzel]" tableColumnId="17"/>
      <queryTableField id="18" name="Tabelle_Auswertung  Straße   Hilfsspalte keine Energieangabe[Andere]" tableColumnId="18"/>
      <queryTableField id="19" name="Tabelle_Auswertung  Straße   Hilfsspalte keine Energieangabe[Heizöl (l/a)]" tableColumnId="19"/>
      <queryTableField id="20" name="Tabelle_Auswertung  Straße   Hilfsspalte keine Energieangabe[Erdgas (m3/a)]" tableColumnId="20"/>
      <queryTableField id="21" name="Tabelle_Auswertung  Straße   Hilfsspalte keine Energieangabe[Flüssiggas (l/a):]" tableColumnId="21"/>
      <queryTableField id="22" name="Tabelle_Auswertung  Straße   Hilfsspalte keine Energieangabe[Strom (kWh/a):]" tableColumnId="22"/>
      <queryTableField id="23" name="Tabelle_Auswertung  Straße   Hilfsspalte keine Energieangabe[Wärmepumpe (kWh/a):]" tableColumnId="23"/>
      <queryTableField id="24" name="Tabelle_Auswertung  Straße   Hilfsspalte keine Energieangabe[Holz-Kamin (Raummeter/a):]" tableColumnId="24"/>
      <queryTableField id="25" name="Tabelle_Auswertung  Straße   Hilfsspalte keine Energieangabe[Holz-Pellets (kg/a):]" tableColumnId="25"/>
      <queryTableField id="26" name="Tabelle_Auswertung  Straße   Hilfsspalte keine Energieangabe[Holzhackschnitzel (Schüttraummeter/a):]" tableColumnId="26"/>
      <queryTableField id="27" name="Tabelle_Auswertung  Straße   Hilfsspalte keine Energieangabe[Hilfsspalte keine Energieangabe]" tableColumnId="27"/>
    </queryTableFields>
  </queryTableRefresh>
  <extLst>
    <ext xmlns:x15="http://schemas.microsoft.com/office/spreadsheetml/2010/11/main" uri="{883FBD77-0823-4a55-B5E3-86C4891E6966}">
      <x15:queryTable drillThrough="1"/>
    </ext>
  </extLst>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traße" xr10:uid="{02BBA2F0-7506-4641-944F-F86F01150092}" sourceName="Straße">
  <pivotTables>
    <pivotTable tabId="4" name="Pivot_Quote"/>
  </pivotTables>
  <data>
    <tabular pivotCacheId="447853943">
      <items count="82">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 x="42" s="1"/>
        <i x="43" s="1"/>
        <i x="44" s="1"/>
        <i x="45" s="1"/>
        <i x="46" s="1"/>
        <i x="47" s="1"/>
        <i x="48" s="1"/>
        <i x="49" s="1"/>
        <i x="50" s="1"/>
        <i x="51" s="1"/>
        <i x="52" s="1"/>
        <i x="53" s="1"/>
        <i x="54" s="1"/>
        <i x="55" s="1"/>
        <i x="56" s="1"/>
        <i x="57" s="1"/>
        <i x="58" s="1"/>
        <i x="59" s="1"/>
        <i x="60" s="1"/>
        <i x="61" s="1"/>
        <i x="62" s="1"/>
        <i x="63" s="1"/>
        <i x="64" s="1"/>
        <i x="65" s="1"/>
        <i x="66" s="1"/>
        <i x="67" s="1"/>
        <i x="68" s="1"/>
        <i x="69" s="1"/>
        <i x="70" s="1"/>
        <i x="71" s="1"/>
        <i x="72" s="1"/>
        <i x="73" s="1"/>
        <i x="74" s="1"/>
        <i x="75" s="1"/>
        <i x="76" s="1"/>
        <i x="77" s="1"/>
        <i x="78" s="1"/>
        <i x="79" s="1"/>
        <i x="80" s="1"/>
        <i x="81" s="1"/>
      </items>
    </tabular>
  </data>
  <extLst>
    <x:ext xmlns:x15="http://schemas.microsoft.com/office/spreadsheetml/2010/11/main" uri="{470722E0-AACD-4C17-9CDC-17EF765DBC7E}">
      <x15:slicerCacheHideItemsWithNoData/>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Anschlussinteresse1" xr10:uid="{71672746-3230-4EFD-8C2B-0BC9C7B1CC1E}" sourceName="[Tabelle_Auswertung  Straße   Hilfsspalte keine Energieangabe].[Anschlussinteresse:]">
  <pivotTables>
    <pivotTable tabId="14" name="Pivot_Energie"/>
  </pivotTables>
  <data>
    <olap pivotCacheId="1176859505">
      <levels count="2">
        <level uniqueName="[Tabelle_Auswertung  Straße   Hilfsspalte keine Energieangabe].[Anschlussinteresse:].[(All)]" sourceCaption="(All)" count="0"/>
        <level uniqueName="[Tabelle_Auswertung  Straße   Hilfsspalte keine Energieangabe].[Anschlussinteresse:].[Anschlussinteresse:]" sourceCaption="Anschlussinteresse:" count="7">
          <ranges>
            <range startItem="0">
              <i n="[Tabelle_Auswertung  Straße   Hilfsspalte keine Energieangabe].[Anschlussinteresse:].&amp;" c="(Leer)"/>
              <i n="[Tabelle_Auswertung  Straße   Hilfsspalte keine Energieangabe].[Anschlussinteresse:].&amp;[]" c=""/>
              <i n="[Tabelle_Auswertung  Straße   Hilfsspalte keine Energieangabe].[Anschlussinteresse:].&amp;[ja]" c="ja"/>
              <i n="[Tabelle_Auswertung  Straße   Hilfsspalte keine Energieangabe].[Anschlussinteresse:].&amp;[ja &amp; unklar]" c="ja &amp; unklar"/>
              <i n="[Tabelle_Auswertung  Straße   Hilfsspalte keine Energieangabe].[Anschlussinteresse:].&amp;[nein]" c="nein"/>
              <i n="[Tabelle_Auswertung  Straße   Hilfsspalte keine Energieangabe].[Anschlussinteresse:].&amp;[nein &amp; unklar]" c="nein &amp; unklar"/>
              <i n="[Tabelle_Auswertung  Straße   Hilfsspalte keine Energieangabe].[Anschlussinteresse:].&amp;[unklar]" c="unklar"/>
            </range>
          </ranges>
        </level>
      </levels>
      <selections count="1">
        <selection n="[Tabelle_Auswertung  Straße   Hilfsspalte keine Energieangabe].[Anschlussinteresse:].[All]"/>
      </selections>
    </olap>
  </data>
  <extLst>
    <x:ext xmlns:x15="http://schemas.microsoft.com/office/spreadsheetml/2010/11/main" uri="{470722E0-AACD-4C17-9CDC-17EF765DBC7E}">
      <x15:slicerCacheHideItemsWithNoData count="1">
        <x15:slicerCacheOlapLevelName uniqueName="[Tabelle_Auswertung  Straße   Hilfsspalte keine Energieangabe].[Anschlussinteresse:].[Anschlussinteresse:]" count="0"/>
      </x15:slicerCacheHideItemsWithNoData>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Ortsteil31" xr10:uid="{734D1181-1002-4C38-9A3A-30B6A0E4C307}" sourceName="[Tabelle_Auswertung  Straße   Hilfsspalte keine Energieangabe].[Ortsteil]">
  <pivotTables>
    <pivotTable tabId="14" name="Pivot_Energie"/>
  </pivotTables>
  <data>
    <olap pivotCacheId="1176859505">
      <levels count="2">
        <level uniqueName="[Tabelle_Auswertung  Straße   Hilfsspalte keine Energieangabe].[Ortsteil].[(All)]" sourceCaption="(All)" count="0"/>
        <level uniqueName="[Tabelle_Auswertung  Straße   Hilfsspalte keine Energieangabe].[Ortsteil].[Ortsteil]" sourceCaption="Ortsteil" count="8">
          <ranges>
            <range startItem="0">
              <i n="[Tabelle_Auswertung  Straße   Hilfsspalte keine Energieangabe].[Ortsteil].&amp;[]" c=""/>
              <i n="[Tabelle_Auswertung  Straße   Hilfsspalte keine Energieangabe].[Ortsteil].&amp;[Augaard]" c="Augaard"/>
              <i n="[Tabelle_Auswertung  Straße   Hilfsspalte keine Energieangabe].[Ortsteil].&amp;[Barderup]" c="Barderup"/>
              <i n="[Tabelle_Auswertung  Straße   Hilfsspalte keine Energieangabe].[Ortsteil].&amp;[Bilschau]" c="Bilschau"/>
              <i n="[Tabelle_Auswertung  Straße   Hilfsspalte keine Energieangabe].[Ortsteil].&amp;[Juhlschau]" c="Juhlschau"/>
              <i n="[Tabelle_Auswertung  Straße   Hilfsspalte keine Energieangabe].[Ortsteil].&amp;[Munkwolstrup]" c="Munkwolstrup"/>
              <i n="[Tabelle_Auswertung  Straße   Hilfsspalte keine Energieangabe].[Ortsteil].&amp;[Oeversee]" c="Oeversee"/>
              <i n="[Tabelle_Auswertung  Straße   Hilfsspalte keine Energieangabe].[Ortsteil].&amp;[Sankelmark]" c="Sankelmark"/>
            </range>
          </ranges>
        </level>
      </levels>
      <selections count="1">
        <selection n="[Tabelle_Auswertung  Straße   Hilfsspalte keine Energieangabe].[Ortsteil].[All]"/>
      </selections>
    </olap>
  </data>
  <extLst>
    <x:ext xmlns:x15="http://schemas.microsoft.com/office/spreadsheetml/2010/11/main" uri="{470722E0-AACD-4C17-9CDC-17EF765DBC7E}">
      <x15:slicerCacheHideItemsWithNoData count="1">
        <x15:slicerCacheOlapLevelName uniqueName="[Tabelle_Auswertung  Straße   Hilfsspalte keine Energieangabe].[Ortsteil].[Ortsteil]" count="0"/>
      </x15:slicerCacheHideItemsWithNoData>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traße31" xr10:uid="{79E13812-D364-41D3-A980-BCAA953B4DF8}" sourceName="[Tabelle_Auswertung  Straße   Hilfsspalte keine Energieangabe].[Straße]">
  <pivotTables>
    <pivotTable tabId="14" name="Pivot_Energie"/>
  </pivotTables>
  <data>
    <olap pivotCacheId="1176859505">
      <levels count="2">
        <level uniqueName="[Tabelle_Auswertung  Straße   Hilfsspalte keine Energieangabe].[Straße].[(All)]" sourceCaption="(All)" count="0"/>
        <level uniqueName="[Tabelle_Auswertung  Straße   Hilfsspalte keine Energieangabe].[Straße].[Straße]" sourceCaption="Straße" count="78">
          <ranges>
            <range startItem="0">
              <i n="[Tabelle_Auswertung  Straße   Hilfsspalte keine Energieangabe].[Straße].&amp;" c="(Leer)"/>
              <i n="[Tabelle_Auswertung  Straße   Hilfsspalte keine Energieangabe].[Straße].&amp;[?]" c="?"/>
              <i n="[Tabelle_Auswertung  Straße   Hilfsspalte keine Energieangabe].[Straße].&amp;[Achter de Schmee]" c="Achter de Schmee"/>
              <i n="[Tabelle_Auswertung  Straße   Hilfsspalte keine Energieangabe].[Straße].&amp;[Ahornweg]" c="Ahornweg"/>
              <i n="[Tabelle_Auswertung  Straße   Hilfsspalte keine Energieangabe].[Straße].&amp;[Am Berg]" c="Am Berg"/>
              <i n="[Tabelle_Auswertung  Straße   Hilfsspalte keine Energieangabe].[Straße].&amp;[Am Brautplatz]" c="Am Brautplatz"/>
              <i n="[Tabelle_Auswertung  Straße   Hilfsspalte keine Energieangabe].[Straße].&amp;[Am Damm]" c="Am Damm"/>
              <i n="[Tabelle_Auswertung  Straße   Hilfsspalte keine Energieangabe].[Straße].&amp;[Am Dorfplatz]" c="Am Dorfplatz"/>
              <i n="[Tabelle_Auswertung  Straße   Hilfsspalte keine Energieangabe].[Straße].&amp;[Am Dorfteich]" c="Am Dorfteich"/>
              <i n="[Tabelle_Auswertung  Straße   Hilfsspalte keine Energieangabe].[Straße].&amp;[Am Krug]" c="Am Krug"/>
              <i n="[Tabelle_Auswertung  Straße   Hilfsspalte keine Energieangabe].[Straße].&amp;[Am Linneberg]" c="Am Linneberg"/>
              <i n="[Tabelle_Auswertung  Straße   Hilfsspalte keine Energieangabe].[Straße].&amp;[Am Marktplatz]" c="Am Marktplatz"/>
              <i n="[Tabelle_Auswertung  Straße   Hilfsspalte keine Energieangabe].[Straße].&amp;[Am Mühlenteich]" c="Am Mühlenteich"/>
              <i n="[Tabelle_Auswertung  Straße   Hilfsspalte keine Energieangabe].[Straße].&amp;[Am Oeverseering]" c="Am Oeverseering"/>
              <i n="[Tabelle_Auswertung  Straße   Hilfsspalte keine Energieangabe].[Straße].&amp;[An der Beek]" c="An der Beek"/>
              <i n="[Tabelle_Auswertung  Straße   Hilfsspalte keine Energieangabe].[Straße].&amp;[An der Treene]" c="An der Treene"/>
              <i n="[Tabelle_Auswertung  Straße   Hilfsspalte keine Energieangabe].[Straße].&amp;[Augaarder Weg]" c="Augaarder Weg"/>
              <i n="[Tabelle_Auswertung  Straße   Hilfsspalte keine Energieangabe].[Straße].&amp;[Bäckerberg]" c="Bäckerberg"/>
              <i n="[Tabelle_Auswertung  Straße   Hilfsspalte keine Energieangabe].[Straße].&amp;[Bahnhofstraße]" c="Bahnhofstraße"/>
              <i n="[Tabelle_Auswertung  Straße   Hilfsspalte keine Energieangabe].[Straße].&amp;[Barderuper Dörpstraat]" c="Barderuper Dörpstraat"/>
              <i n="[Tabelle_Auswertung  Straße   Hilfsspalte keine Energieangabe].[Straße].&amp;[Barderuper Straße]" c="Barderuper Straße"/>
              <i n="[Tabelle_Auswertung  Straße   Hilfsspalte keine Energieangabe].[Straße].&amp;[Barderup-Nord]" c="Barderup-Nord"/>
              <i n="[Tabelle_Auswertung  Straße   Hilfsspalte keine Energieangabe].[Straße].&amp;[Barderup-Ost]" c="Barderup-Ost"/>
              <i n="[Tabelle_Auswertung  Straße   Hilfsspalte keine Energieangabe].[Straße].&amp;[Barderup-Petersholm]" c="Barderup-Petersholm"/>
              <i n="[Tabelle_Auswertung  Straße   Hilfsspalte keine Energieangabe].[Straße].&amp;[Bilschauweg]" c="Bilschauweg"/>
              <i n="[Tabelle_Auswertung  Straße   Hilfsspalte keine Energieangabe].[Straße].&amp;[Birkenweg]" c="Birkenweg"/>
              <i n="[Tabelle_Auswertung  Straße   Hilfsspalte keine Energieangabe].[Straße].&amp;[Bundesstraße]" c="Bundesstraße"/>
              <i n="[Tabelle_Auswertung  Straße   Hilfsspalte keine Energieangabe].[Straße].&amp;[Dorfstraße Munkwolstrup]" c="Dorfstraße Munkwolstrup"/>
              <i n="[Tabelle_Auswertung  Straße   Hilfsspalte keine Energieangabe].[Straße].&amp;[Eselweg]" c="Eselweg"/>
              <i n="[Tabelle_Auswertung  Straße   Hilfsspalte keine Energieangabe].[Straße].&amp;[Frörupholz]" c="Frörupholz"/>
              <i n="[Tabelle_Auswertung  Straße   Hilfsspalte keine Energieangabe].[Straße].&amp;[Frörupsand]" c="Frörupsand"/>
              <i n="[Tabelle_Auswertung  Straße   Hilfsspalte keine Energieangabe].[Straße].&amp;[Frörup-Westerfeld]" c="Frörup-Westerfeld"/>
              <i n="[Tabelle_Auswertung  Straße   Hilfsspalte keine Energieangabe].[Straße].&amp;[Großsolter Weg]" c="Großsolter Weg"/>
              <i n="[Tabelle_Auswertung  Straße   Hilfsspalte keine Energieangabe].[Straße].&amp;[Hackelsmay]" c="Hackelsmay"/>
              <i n="[Tabelle_Auswertung  Straße   Hilfsspalte keine Energieangabe].[Straße].&amp;[Harseeweg]" c="Harseeweg"/>
              <i n="[Tabelle_Auswertung  Straße   Hilfsspalte keine Energieangabe].[Straße].&amp;[Hauptstraße]" c="Hauptstraße"/>
              <i n="[Tabelle_Auswertung  Straße   Hilfsspalte keine Energieangabe].[Straße].&amp;[Heidefelder Weg]" c="Heidefelder Weg"/>
              <i n="[Tabelle_Auswertung  Straße   Hilfsspalte keine Energieangabe].[Straße].&amp;[Heidweg]" c="Heidweg"/>
              <i n="[Tabelle_Auswertung  Straße   Hilfsspalte keine Energieangabe].[Straße].&amp;[Im Wiesengrund]" c="Im Wiesengrund"/>
              <i n="[Tabelle_Auswertung  Straße   Hilfsspalte keine Energieangabe].[Straße].&amp;[Juhlschauer Straße]" c="Juhlschauer Straße"/>
              <i n="[Tabelle_Auswertung  Straße   Hilfsspalte keine Energieangabe].[Straße].&amp;[Kallehoe]" c="Kallehoe"/>
              <i n="[Tabelle_Auswertung  Straße   Hilfsspalte keine Energieangabe].[Straße].&amp;[Kirchentoft]" c="Kirchentoft"/>
              <i n="[Tabelle_Auswertung  Straße   Hilfsspalte keine Energieangabe].[Straße].&amp;[Kirchenweg]" c="Kirchenweg"/>
              <i n="[Tabelle_Auswertung  Straße   Hilfsspalte keine Energieangabe].[Straße].&amp;[Kreisstraße]" c="Kreisstraße"/>
              <i n="[Tabelle_Auswertung  Straße   Hilfsspalte keine Energieangabe].[Straße].&amp;[Krokamp]" c="Krokamp"/>
              <i n="[Tabelle_Auswertung  Straße   Hilfsspalte keine Energieangabe].[Straße].&amp;[Langacker]" c="Langacker"/>
              <i n="[Tabelle_Auswertung  Straße   Hilfsspalte keine Energieangabe].[Straße].&amp;[Lundweg]" c="Lundweg"/>
              <i n="[Tabelle_Auswertung  Straße   Hilfsspalte keine Energieangabe].[Straße].&amp;[Mühlenweg]" c="Mühlenweg"/>
              <i n="[Tabelle_Auswertung  Straße   Hilfsspalte keine Energieangabe].[Straße].&amp;[Munkwolstruper Weg]" c="Munkwolstruper Weg"/>
              <i n="[Tabelle_Auswertung  Straße   Hilfsspalte keine Energieangabe].[Straße].&amp;[Norderlück]" c="Norderlück"/>
              <i n="[Tabelle_Auswertung  Straße   Hilfsspalte keine Energieangabe].[Straße].&amp;[Ostertoft]" c="Ostertoft"/>
              <i n="[Tabelle_Auswertung  Straße   Hilfsspalte keine Energieangabe].[Straße].&amp;[Pumpstraße]" c="Pumpstraße"/>
              <i n="[Tabelle_Auswertung  Straße   Hilfsspalte keine Energieangabe].[Straße].&amp;[Quellenweg]" c="Quellenweg"/>
              <i n="[Tabelle_Auswertung  Straße   Hilfsspalte keine Energieangabe].[Straße].&amp;[Rodelbarg]" c="Rodelbarg"/>
              <i n="[Tabelle_Auswertung  Straße   Hilfsspalte keine Energieangabe].[Straße].&amp;[Sankelmarker Weg]" c="Sankelmarker Weg"/>
              <i n="[Tabelle_Auswertung  Straße   Hilfsspalte keine Energieangabe].[Straße].&amp;[Sniederbarg]" c="Sniederbarg"/>
              <i n="[Tabelle_Auswertung  Straße   Hilfsspalte keine Energieangabe].[Straße].&amp;[Sörupmühle]" c="Sörupmühle"/>
              <i n="[Tabelle_Auswertung  Straße   Hilfsspalte keine Energieangabe].[Straße].&amp;[Stapelholmer Weg]" c="Stapelholmer Weg"/>
              <i n="[Tabelle_Auswertung  Straße   Hilfsspalte keine Energieangabe].[Straße].&amp;[Süderfeld]" c="Süderfeld"/>
              <i n="[Tabelle_Auswertung  Straße   Hilfsspalte keine Energieangabe].[Straße].&amp;[Süderweg]" c="Süderweg"/>
              <i n="[Tabelle_Auswertung  Straße   Hilfsspalte keine Energieangabe].[Straße].&amp;[Tannenweg]" c="Tannenweg"/>
              <i n="[Tabelle_Auswertung  Straße   Hilfsspalte keine Energieangabe].[Straße].&amp;[Tarper Straße]" c="Tarper Straße"/>
              <i n="[Tabelle_Auswertung  Straße   Hilfsspalte keine Energieangabe].[Straße].&amp;[Tondernweg Süd]" c="Tondernweg Süd"/>
              <i n="[Tabelle_Auswertung  Straße   Hilfsspalte keine Energieangabe].[Straße].&amp;[Treeneblick]" c="Treeneblick"/>
              <i n="[Tabelle_Auswertung  Straße   Hilfsspalte keine Energieangabe].[Straße].&amp;[Treenetal]" c="Treenetal"/>
              <i n="[Tabelle_Auswertung  Straße   Hilfsspalte keine Energieangabe].[Straße].&amp;[Ulmenweg]" c="Ulmenweg"/>
              <i n="[Tabelle_Auswertung  Straße   Hilfsspalte keine Energieangabe].[Straße].&amp;[Vielister Bogen]" c="Vielister Bogen"/>
              <i n="[Tabelle_Auswertung  Straße   Hilfsspalte keine Energieangabe].[Straße].&amp;[Waldstraße]" c="Waldstraße"/>
              <i n="[Tabelle_Auswertung  Straße   Hilfsspalte keine Energieangabe].[Straße].&amp;[Wanderuper Weg]" c="Wanderuper Weg"/>
              <i n="[Tabelle_Auswertung  Straße   Hilfsspalte keine Energieangabe].[Straße].&amp;[Wehlberg]" c="Wehlberg"/>
              <i n="[Tabelle_Auswertung  Straße   Hilfsspalte keine Energieangabe].[Straße].&amp;[Westeracker]" c="Westeracker"/>
              <i n="[Tabelle_Auswertung  Straße   Hilfsspalte keine Energieangabe].[Straße].&amp;[Westerhöhe]" c="Westerhöhe"/>
              <i n="[Tabelle_Auswertung  Straße   Hilfsspalte keine Energieangabe].[Straße].&amp;[Westermoorweg]" c="Westermoorweg"/>
              <i n="[Tabelle_Auswertung  Straße   Hilfsspalte keine Energieangabe].[Straße].&amp;[Westerreihe]" c="Westerreihe"/>
              <i n="[Tabelle_Auswertung  Straße   Hilfsspalte keine Energieangabe].[Straße].&amp;[Westertoft]" c="Westertoft"/>
              <i n="[Tabelle_Auswertung  Straße   Hilfsspalte keine Energieangabe].[Straße].&amp;[Zur alten Schranke]" c="Zur alten Schranke"/>
              <i n="[Tabelle_Auswertung  Straße   Hilfsspalte keine Energieangabe].[Straße].&amp;[Zur Heide]" c="Zur Heide"/>
              <i n="[Tabelle_Auswertung  Straße   Hilfsspalte keine Energieangabe].[Straße].&amp;[Zur Höhe]" c="Zur Höhe"/>
            </range>
          </ranges>
        </level>
      </levels>
      <selections count="1">
        <selection n="[Tabelle_Auswertung  Straße   Hilfsspalte keine Energieangabe].[Straße].[All]"/>
      </selections>
    </olap>
  </data>
  <extLst>
    <x:ext xmlns:x15="http://schemas.microsoft.com/office/spreadsheetml/2010/11/main" uri="{470722E0-AACD-4C17-9CDC-17EF765DBC7E}">
      <x15:slicerCacheHideItemsWithNoData count="1">
        <x15:slicerCacheOlapLevelName uniqueName="[Tabelle_Auswertung  Straße   Hilfsspalte keine Energieangabe].[Straße].[Straße]" count="0"/>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Ortsteil" xr10:uid="{70CBBBFD-72F6-4D42-9531-B38A7EDF563A}" sourceName="Ortsteil">
  <pivotTables>
    <pivotTable tabId="4" name="Pivot_Quote"/>
  </pivotTables>
  <data>
    <tabular pivotCacheId="447853943">
      <items count="7">
        <i x="3" s="1"/>
        <i x="4" s="1"/>
        <i x="5" s="1"/>
        <i x="6" s="1"/>
        <i x="2" s="1"/>
        <i x="0" s="1"/>
        <i x="1"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Anschlussinteresse" xr10:uid="{91CD8DDA-BB37-4576-80D5-182F138E62D5}" sourceName="[Tabelle_Auswertung  Straße   Hilfsspalte keine Energieangabe].[Anschlussinteresse:]">
  <pivotTables>
    <pivotTable tabId="10" name="Pivot_Energie"/>
  </pivotTables>
  <data>
    <olap pivotCacheId="1954552341">
      <levels count="2">
        <level uniqueName="[Tabelle_Auswertung  Straße   Hilfsspalte keine Energieangabe].[Anschlussinteresse:].[(All)]" sourceCaption="(All)" count="0"/>
        <level uniqueName="[Tabelle_Auswertung  Straße   Hilfsspalte keine Energieangabe].[Anschlussinteresse:].[Anschlussinteresse:]" sourceCaption="Anschlussinteresse:" count="7">
          <ranges>
            <range startItem="0">
              <i n="[Tabelle_Auswertung  Straße   Hilfsspalte keine Energieangabe].[Anschlussinteresse:].&amp;" c="(Leer)"/>
              <i n="[Tabelle_Auswertung  Straße   Hilfsspalte keine Energieangabe].[Anschlussinteresse:].&amp;[]" c=""/>
              <i n="[Tabelle_Auswertung  Straße   Hilfsspalte keine Energieangabe].[Anschlussinteresse:].&amp;[ja]" c="ja"/>
              <i n="[Tabelle_Auswertung  Straße   Hilfsspalte keine Energieangabe].[Anschlussinteresse:].&amp;[ja &amp; unklar]" c="ja &amp; unklar"/>
              <i n="[Tabelle_Auswertung  Straße   Hilfsspalte keine Energieangabe].[Anschlussinteresse:].&amp;[nein]" c="nein"/>
              <i n="[Tabelle_Auswertung  Straße   Hilfsspalte keine Energieangabe].[Anschlussinteresse:].&amp;[nein &amp; unklar]" c="nein &amp; unklar"/>
              <i n="[Tabelle_Auswertung  Straße   Hilfsspalte keine Energieangabe].[Anschlussinteresse:].&amp;[unklar]" c="unklar"/>
            </range>
          </ranges>
        </level>
      </levels>
      <selections count="1">
        <selection n="[Tabelle_Auswertung  Straße   Hilfsspalte keine Energieangabe].[Anschlussinteresse:].[All]"/>
      </selections>
    </olap>
  </data>
  <extLst>
    <x:ext xmlns:x15="http://schemas.microsoft.com/office/spreadsheetml/2010/11/main" uri="{470722E0-AACD-4C17-9CDC-17EF765DBC7E}">
      <x15:slicerCacheHideItemsWithNoData count="1">
        <x15:slicerCacheOlapLevelName uniqueName="[Tabelle_Auswertung  Straße   Hilfsspalte keine Energieangabe].[Anschlussinteresse:].[Anschlussinteresse:]" count="0"/>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Ortsteil3" xr10:uid="{B7CB6268-E2F8-4304-8224-B4AD6CE1DE69}" sourceName="[Tabelle_Auswertung  Straße   Hilfsspalte keine Energieangabe].[Ortsteil]">
  <pivotTables>
    <pivotTable tabId="10" name="Pivot_Energie"/>
  </pivotTables>
  <data>
    <olap pivotCacheId="1954552341">
      <levels count="2">
        <level uniqueName="[Tabelle_Auswertung  Straße   Hilfsspalte keine Energieangabe].[Ortsteil].[(All)]" sourceCaption="(All)" count="0"/>
        <level uniqueName="[Tabelle_Auswertung  Straße   Hilfsspalte keine Energieangabe].[Ortsteil].[Ortsteil]" sourceCaption="Ortsteil" count="8">
          <ranges>
            <range startItem="0">
              <i n="[Tabelle_Auswertung  Straße   Hilfsspalte keine Energieangabe].[Ortsteil].&amp;[]" c=""/>
              <i n="[Tabelle_Auswertung  Straße   Hilfsspalte keine Energieangabe].[Ortsteil].&amp;[Augaard]" c="Augaard"/>
              <i n="[Tabelle_Auswertung  Straße   Hilfsspalte keine Energieangabe].[Ortsteil].&amp;[Barderup]" c="Barderup"/>
              <i n="[Tabelle_Auswertung  Straße   Hilfsspalte keine Energieangabe].[Ortsteil].&amp;[Bilschau]" c="Bilschau"/>
              <i n="[Tabelle_Auswertung  Straße   Hilfsspalte keine Energieangabe].[Ortsteil].&amp;[Juhlschau]" c="Juhlschau"/>
              <i n="[Tabelle_Auswertung  Straße   Hilfsspalte keine Energieangabe].[Ortsteil].&amp;[Munkwolstrup]" c="Munkwolstrup"/>
              <i n="[Tabelle_Auswertung  Straße   Hilfsspalte keine Energieangabe].[Ortsteil].&amp;[Oeversee]" c="Oeversee"/>
              <i n="[Tabelle_Auswertung  Straße   Hilfsspalte keine Energieangabe].[Ortsteil].&amp;[Sankelmark]" c="Sankelmark"/>
            </range>
          </ranges>
        </level>
      </levels>
      <selections count="1">
        <selection n="[Tabelle_Auswertung  Straße   Hilfsspalte keine Energieangabe].[Ortsteil].[All]"/>
      </selections>
    </olap>
  </data>
  <extLst>
    <x:ext xmlns:x15="http://schemas.microsoft.com/office/spreadsheetml/2010/11/main" uri="{470722E0-AACD-4C17-9CDC-17EF765DBC7E}">
      <x15:slicerCacheHideItemsWithNoData count="1">
        <x15:slicerCacheOlapLevelName uniqueName="[Tabelle_Auswertung  Straße   Hilfsspalte keine Energieangabe].[Ortsteil].[Ortsteil]" count="0"/>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traße3" xr10:uid="{7E6FA8AE-037E-4BE8-9975-AFEF9419E586}" sourceName="[Tabelle_Auswertung  Straße   Hilfsspalte keine Energieangabe].[Straße]">
  <pivotTables>
    <pivotTable tabId="10" name="Pivot_Energie"/>
  </pivotTables>
  <data>
    <olap pivotCacheId="1954552341">
      <levels count="2">
        <level uniqueName="[Tabelle_Auswertung  Straße   Hilfsspalte keine Energieangabe].[Straße].[(All)]" sourceCaption="(All)" count="0"/>
        <level uniqueName="[Tabelle_Auswertung  Straße   Hilfsspalte keine Energieangabe].[Straße].[Straße]" sourceCaption="Straße" count="78">
          <ranges>
            <range startItem="0">
              <i n="[Tabelle_Auswertung  Straße   Hilfsspalte keine Energieangabe].[Straße].&amp;" c="(Leer)"/>
              <i n="[Tabelle_Auswertung  Straße   Hilfsspalte keine Energieangabe].[Straße].&amp;[?]" c="?"/>
              <i n="[Tabelle_Auswertung  Straße   Hilfsspalte keine Energieangabe].[Straße].&amp;[Achter de Schmee]" c="Achter de Schmee"/>
              <i n="[Tabelle_Auswertung  Straße   Hilfsspalte keine Energieangabe].[Straße].&amp;[Ahornweg]" c="Ahornweg"/>
              <i n="[Tabelle_Auswertung  Straße   Hilfsspalte keine Energieangabe].[Straße].&amp;[Am Berg]" c="Am Berg"/>
              <i n="[Tabelle_Auswertung  Straße   Hilfsspalte keine Energieangabe].[Straße].&amp;[Am Brautplatz]" c="Am Brautplatz"/>
              <i n="[Tabelle_Auswertung  Straße   Hilfsspalte keine Energieangabe].[Straße].&amp;[Am Damm]" c="Am Damm"/>
              <i n="[Tabelle_Auswertung  Straße   Hilfsspalte keine Energieangabe].[Straße].&amp;[Am Dorfplatz]" c="Am Dorfplatz"/>
              <i n="[Tabelle_Auswertung  Straße   Hilfsspalte keine Energieangabe].[Straße].&amp;[Am Dorfteich]" c="Am Dorfteich"/>
              <i n="[Tabelle_Auswertung  Straße   Hilfsspalte keine Energieangabe].[Straße].&amp;[Am Krug]" c="Am Krug"/>
              <i n="[Tabelle_Auswertung  Straße   Hilfsspalte keine Energieangabe].[Straße].&amp;[Am Linneberg]" c="Am Linneberg"/>
              <i n="[Tabelle_Auswertung  Straße   Hilfsspalte keine Energieangabe].[Straße].&amp;[Am Marktplatz]" c="Am Marktplatz"/>
              <i n="[Tabelle_Auswertung  Straße   Hilfsspalte keine Energieangabe].[Straße].&amp;[Am Mühlenteich]" c="Am Mühlenteich"/>
              <i n="[Tabelle_Auswertung  Straße   Hilfsspalte keine Energieangabe].[Straße].&amp;[Am Oeverseering]" c="Am Oeverseering"/>
              <i n="[Tabelle_Auswertung  Straße   Hilfsspalte keine Energieangabe].[Straße].&amp;[An der Beek]" c="An der Beek"/>
              <i n="[Tabelle_Auswertung  Straße   Hilfsspalte keine Energieangabe].[Straße].&amp;[An der Treene]" c="An der Treene"/>
              <i n="[Tabelle_Auswertung  Straße   Hilfsspalte keine Energieangabe].[Straße].&amp;[Augaarder Weg]" c="Augaarder Weg"/>
              <i n="[Tabelle_Auswertung  Straße   Hilfsspalte keine Energieangabe].[Straße].&amp;[Bäckerberg]" c="Bäckerberg"/>
              <i n="[Tabelle_Auswertung  Straße   Hilfsspalte keine Energieangabe].[Straße].&amp;[Bahnhofstraße]" c="Bahnhofstraße"/>
              <i n="[Tabelle_Auswertung  Straße   Hilfsspalte keine Energieangabe].[Straße].&amp;[Barderuper Dörpstraat]" c="Barderuper Dörpstraat"/>
              <i n="[Tabelle_Auswertung  Straße   Hilfsspalte keine Energieangabe].[Straße].&amp;[Barderuper Straße]" c="Barderuper Straße"/>
              <i n="[Tabelle_Auswertung  Straße   Hilfsspalte keine Energieangabe].[Straße].&amp;[Barderup-Nord]" c="Barderup-Nord"/>
              <i n="[Tabelle_Auswertung  Straße   Hilfsspalte keine Energieangabe].[Straße].&amp;[Barderup-Ost]" c="Barderup-Ost"/>
              <i n="[Tabelle_Auswertung  Straße   Hilfsspalte keine Energieangabe].[Straße].&amp;[Barderup-Petersholm]" c="Barderup-Petersholm"/>
              <i n="[Tabelle_Auswertung  Straße   Hilfsspalte keine Energieangabe].[Straße].&amp;[Bilschauweg]" c="Bilschauweg"/>
              <i n="[Tabelle_Auswertung  Straße   Hilfsspalte keine Energieangabe].[Straße].&amp;[Birkenweg]" c="Birkenweg"/>
              <i n="[Tabelle_Auswertung  Straße   Hilfsspalte keine Energieangabe].[Straße].&amp;[Bundesstraße]" c="Bundesstraße"/>
              <i n="[Tabelle_Auswertung  Straße   Hilfsspalte keine Energieangabe].[Straße].&amp;[Dorfstraße Munkwolstrup]" c="Dorfstraße Munkwolstrup"/>
              <i n="[Tabelle_Auswertung  Straße   Hilfsspalte keine Energieangabe].[Straße].&amp;[Eselweg]" c="Eselweg"/>
              <i n="[Tabelle_Auswertung  Straße   Hilfsspalte keine Energieangabe].[Straße].&amp;[Frörupholz]" c="Frörupholz"/>
              <i n="[Tabelle_Auswertung  Straße   Hilfsspalte keine Energieangabe].[Straße].&amp;[Frörupsand]" c="Frörupsand"/>
              <i n="[Tabelle_Auswertung  Straße   Hilfsspalte keine Energieangabe].[Straße].&amp;[Frörup-Westerfeld]" c="Frörup-Westerfeld"/>
              <i n="[Tabelle_Auswertung  Straße   Hilfsspalte keine Energieangabe].[Straße].&amp;[Großsolter Weg]" c="Großsolter Weg"/>
              <i n="[Tabelle_Auswertung  Straße   Hilfsspalte keine Energieangabe].[Straße].&amp;[Hackelsmay]" c="Hackelsmay"/>
              <i n="[Tabelle_Auswertung  Straße   Hilfsspalte keine Energieangabe].[Straße].&amp;[Harseeweg]" c="Harseeweg"/>
              <i n="[Tabelle_Auswertung  Straße   Hilfsspalte keine Energieangabe].[Straße].&amp;[Hauptstraße]" c="Hauptstraße"/>
              <i n="[Tabelle_Auswertung  Straße   Hilfsspalte keine Energieangabe].[Straße].&amp;[Heidefelder Weg]" c="Heidefelder Weg"/>
              <i n="[Tabelle_Auswertung  Straße   Hilfsspalte keine Energieangabe].[Straße].&amp;[Heidweg]" c="Heidweg"/>
              <i n="[Tabelle_Auswertung  Straße   Hilfsspalte keine Energieangabe].[Straße].&amp;[Im Wiesengrund]" c="Im Wiesengrund"/>
              <i n="[Tabelle_Auswertung  Straße   Hilfsspalte keine Energieangabe].[Straße].&amp;[Juhlschauer Straße]" c="Juhlschauer Straße"/>
              <i n="[Tabelle_Auswertung  Straße   Hilfsspalte keine Energieangabe].[Straße].&amp;[Kallehoe]" c="Kallehoe"/>
              <i n="[Tabelle_Auswertung  Straße   Hilfsspalte keine Energieangabe].[Straße].&amp;[Kirchentoft]" c="Kirchentoft"/>
              <i n="[Tabelle_Auswertung  Straße   Hilfsspalte keine Energieangabe].[Straße].&amp;[Kirchenweg]" c="Kirchenweg"/>
              <i n="[Tabelle_Auswertung  Straße   Hilfsspalte keine Energieangabe].[Straße].&amp;[Kreisstraße]" c="Kreisstraße"/>
              <i n="[Tabelle_Auswertung  Straße   Hilfsspalte keine Energieangabe].[Straße].&amp;[Krokamp]" c="Krokamp"/>
              <i n="[Tabelle_Auswertung  Straße   Hilfsspalte keine Energieangabe].[Straße].&amp;[Langacker]" c="Langacker"/>
              <i n="[Tabelle_Auswertung  Straße   Hilfsspalte keine Energieangabe].[Straße].&amp;[Lundweg]" c="Lundweg"/>
              <i n="[Tabelle_Auswertung  Straße   Hilfsspalte keine Energieangabe].[Straße].&amp;[Mühlenweg]" c="Mühlenweg"/>
              <i n="[Tabelle_Auswertung  Straße   Hilfsspalte keine Energieangabe].[Straße].&amp;[Munkwolstruper Weg]" c="Munkwolstruper Weg"/>
              <i n="[Tabelle_Auswertung  Straße   Hilfsspalte keine Energieangabe].[Straße].&amp;[Norderlück]" c="Norderlück"/>
              <i n="[Tabelle_Auswertung  Straße   Hilfsspalte keine Energieangabe].[Straße].&amp;[Ostertoft]" c="Ostertoft"/>
              <i n="[Tabelle_Auswertung  Straße   Hilfsspalte keine Energieangabe].[Straße].&amp;[Pumpstraße]" c="Pumpstraße"/>
              <i n="[Tabelle_Auswertung  Straße   Hilfsspalte keine Energieangabe].[Straße].&amp;[Quellenweg]" c="Quellenweg"/>
              <i n="[Tabelle_Auswertung  Straße   Hilfsspalte keine Energieangabe].[Straße].&amp;[Rodelbarg]" c="Rodelbarg"/>
              <i n="[Tabelle_Auswertung  Straße   Hilfsspalte keine Energieangabe].[Straße].&amp;[Sankelmarker Weg]" c="Sankelmarker Weg"/>
              <i n="[Tabelle_Auswertung  Straße   Hilfsspalte keine Energieangabe].[Straße].&amp;[Sniederbarg]" c="Sniederbarg"/>
              <i n="[Tabelle_Auswertung  Straße   Hilfsspalte keine Energieangabe].[Straße].&amp;[Sörupmühle]" c="Sörupmühle"/>
              <i n="[Tabelle_Auswertung  Straße   Hilfsspalte keine Energieangabe].[Straße].&amp;[Stapelholmer Weg]" c="Stapelholmer Weg"/>
              <i n="[Tabelle_Auswertung  Straße   Hilfsspalte keine Energieangabe].[Straße].&amp;[Süderfeld]" c="Süderfeld"/>
              <i n="[Tabelle_Auswertung  Straße   Hilfsspalte keine Energieangabe].[Straße].&amp;[Süderweg]" c="Süderweg"/>
              <i n="[Tabelle_Auswertung  Straße   Hilfsspalte keine Energieangabe].[Straße].&amp;[Tannenweg]" c="Tannenweg"/>
              <i n="[Tabelle_Auswertung  Straße   Hilfsspalte keine Energieangabe].[Straße].&amp;[Tarper Straße]" c="Tarper Straße"/>
              <i n="[Tabelle_Auswertung  Straße   Hilfsspalte keine Energieangabe].[Straße].&amp;[Tondernweg Süd]" c="Tondernweg Süd"/>
              <i n="[Tabelle_Auswertung  Straße   Hilfsspalte keine Energieangabe].[Straße].&amp;[Treeneblick]" c="Treeneblick"/>
              <i n="[Tabelle_Auswertung  Straße   Hilfsspalte keine Energieangabe].[Straße].&amp;[Treenetal]" c="Treenetal"/>
              <i n="[Tabelle_Auswertung  Straße   Hilfsspalte keine Energieangabe].[Straße].&amp;[Ulmenweg]" c="Ulmenweg"/>
              <i n="[Tabelle_Auswertung  Straße   Hilfsspalte keine Energieangabe].[Straße].&amp;[Vielister Bogen]" c="Vielister Bogen"/>
              <i n="[Tabelle_Auswertung  Straße   Hilfsspalte keine Energieangabe].[Straße].&amp;[Waldstraße]" c="Waldstraße"/>
              <i n="[Tabelle_Auswertung  Straße   Hilfsspalte keine Energieangabe].[Straße].&amp;[Wanderuper Weg]" c="Wanderuper Weg"/>
              <i n="[Tabelle_Auswertung  Straße   Hilfsspalte keine Energieangabe].[Straße].&amp;[Wehlberg]" c="Wehlberg"/>
              <i n="[Tabelle_Auswertung  Straße   Hilfsspalte keine Energieangabe].[Straße].&amp;[Westeracker]" c="Westeracker"/>
              <i n="[Tabelle_Auswertung  Straße   Hilfsspalte keine Energieangabe].[Straße].&amp;[Westerhöhe]" c="Westerhöhe"/>
              <i n="[Tabelle_Auswertung  Straße   Hilfsspalte keine Energieangabe].[Straße].&amp;[Westermoorweg]" c="Westermoorweg"/>
              <i n="[Tabelle_Auswertung  Straße   Hilfsspalte keine Energieangabe].[Straße].&amp;[Westerreihe]" c="Westerreihe"/>
              <i n="[Tabelle_Auswertung  Straße   Hilfsspalte keine Energieangabe].[Straße].&amp;[Westertoft]" c="Westertoft"/>
              <i n="[Tabelle_Auswertung  Straße   Hilfsspalte keine Energieangabe].[Straße].&amp;[Zur alten Schranke]" c="Zur alten Schranke"/>
              <i n="[Tabelle_Auswertung  Straße   Hilfsspalte keine Energieangabe].[Straße].&amp;[Zur Heide]" c="Zur Heide"/>
              <i n="[Tabelle_Auswertung  Straße   Hilfsspalte keine Energieangabe].[Straße].&amp;[Zur Höhe]" c="Zur Höhe"/>
            </range>
          </ranges>
        </level>
      </levels>
      <selections count="1">
        <selection n="[Tabelle_Auswertung  Straße   Hilfsspalte keine Energieangabe].[Straße].[All]"/>
      </selections>
    </olap>
  </data>
  <extLst>
    <x:ext xmlns:x15="http://schemas.microsoft.com/office/spreadsheetml/2010/11/main" uri="{470722E0-AACD-4C17-9CDC-17EF765DBC7E}">
      <x15:slicerCacheHideItemsWithNoData count="1">
        <x15:slicerCacheOlapLevelName uniqueName="[Tabelle_Auswertung  Straße   Hilfsspalte keine Energieangabe].[Straße].[Straße]" count="0"/>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Ortsteil4" xr10:uid="{507B56F4-3109-4D7A-9D2D-768CE806902A}" sourceName="[Tabelle_Auswertung  Straße   Hilfsspalte keine Energieangabe].[Ortsteil]">
  <pivotTables>
    <pivotTable tabId="11" name="Pivot_Interesse"/>
  </pivotTables>
  <data>
    <olap pivotCacheId="445335963">
      <levels count="2">
        <level uniqueName="[Tabelle_Auswertung  Straße   Hilfsspalte keine Energieangabe].[Ortsteil].[(All)]" sourceCaption="(All)" count="0"/>
        <level uniqueName="[Tabelle_Auswertung  Straße   Hilfsspalte keine Energieangabe].[Ortsteil].[Ortsteil]" sourceCaption="Ortsteil" count="8">
          <ranges>
            <range startItem="0">
              <i n="[Tabelle_Auswertung  Straße   Hilfsspalte keine Energieangabe].[Ortsteil].&amp;[]" c=""/>
              <i n="[Tabelle_Auswertung  Straße   Hilfsspalte keine Energieangabe].[Ortsteil].&amp;[Augaard]" c="Augaard"/>
              <i n="[Tabelle_Auswertung  Straße   Hilfsspalte keine Energieangabe].[Ortsteil].&amp;[Barderup]" c="Barderup"/>
              <i n="[Tabelle_Auswertung  Straße   Hilfsspalte keine Energieangabe].[Ortsteil].&amp;[Bilschau]" c="Bilschau"/>
              <i n="[Tabelle_Auswertung  Straße   Hilfsspalte keine Energieangabe].[Ortsteil].&amp;[Juhlschau]" c="Juhlschau"/>
              <i n="[Tabelle_Auswertung  Straße   Hilfsspalte keine Energieangabe].[Ortsteil].&amp;[Munkwolstrup]" c="Munkwolstrup"/>
              <i n="[Tabelle_Auswertung  Straße   Hilfsspalte keine Energieangabe].[Ortsteil].&amp;[Oeversee]" c="Oeversee"/>
              <i n="[Tabelle_Auswertung  Straße   Hilfsspalte keine Energieangabe].[Ortsteil].&amp;[Sankelmark]" c="Sankelmark"/>
            </range>
          </ranges>
        </level>
      </levels>
      <selections count="1">
        <selection n="[Tabelle_Auswertung  Straße   Hilfsspalte keine Energieangabe].[Ortsteil].[All]"/>
      </selections>
    </olap>
  </data>
  <extLst>
    <x:ext xmlns:x15="http://schemas.microsoft.com/office/spreadsheetml/2010/11/main" uri="{470722E0-AACD-4C17-9CDC-17EF765DBC7E}">
      <x15:slicerCacheHideItemsWithNoData count="1">
        <x15:slicerCacheOlapLevelName uniqueName="[Tabelle_Auswertung  Straße   Hilfsspalte keine Energieangabe].[Ortsteil].[Ortsteil]" count="0"/>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traße4" xr10:uid="{E8CE344B-B07A-4802-8958-3B9C328DD8CE}" sourceName="[Tabelle_Auswertung  Straße   Hilfsspalte keine Energieangabe].[Straße]">
  <pivotTables>
    <pivotTable tabId="11" name="Pivot_Interesse"/>
  </pivotTables>
  <data>
    <olap pivotCacheId="445335963">
      <levels count="2">
        <level uniqueName="[Tabelle_Auswertung  Straße   Hilfsspalte keine Energieangabe].[Straße].[(All)]" sourceCaption="(All)" count="0"/>
        <level uniqueName="[Tabelle_Auswertung  Straße   Hilfsspalte keine Energieangabe].[Straße].[Straße]" sourceCaption="Straße" count="78">
          <ranges>
            <range startItem="0">
              <i n="[Tabelle_Auswertung  Straße   Hilfsspalte keine Energieangabe].[Straße].&amp;" c="(Leer)"/>
              <i n="[Tabelle_Auswertung  Straße   Hilfsspalte keine Energieangabe].[Straße].&amp;[?]" c="?"/>
              <i n="[Tabelle_Auswertung  Straße   Hilfsspalte keine Energieangabe].[Straße].&amp;[Achter de Schmee]" c="Achter de Schmee"/>
              <i n="[Tabelle_Auswertung  Straße   Hilfsspalte keine Energieangabe].[Straße].&amp;[Ahornweg]" c="Ahornweg"/>
              <i n="[Tabelle_Auswertung  Straße   Hilfsspalte keine Energieangabe].[Straße].&amp;[Am Berg]" c="Am Berg"/>
              <i n="[Tabelle_Auswertung  Straße   Hilfsspalte keine Energieangabe].[Straße].&amp;[Am Brautplatz]" c="Am Brautplatz"/>
              <i n="[Tabelle_Auswertung  Straße   Hilfsspalte keine Energieangabe].[Straße].&amp;[Am Damm]" c="Am Damm"/>
              <i n="[Tabelle_Auswertung  Straße   Hilfsspalte keine Energieangabe].[Straße].&amp;[Am Dorfplatz]" c="Am Dorfplatz"/>
              <i n="[Tabelle_Auswertung  Straße   Hilfsspalte keine Energieangabe].[Straße].&amp;[Am Dorfteich]" c="Am Dorfteich"/>
              <i n="[Tabelle_Auswertung  Straße   Hilfsspalte keine Energieangabe].[Straße].&amp;[Am Krug]" c="Am Krug"/>
              <i n="[Tabelle_Auswertung  Straße   Hilfsspalte keine Energieangabe].[Straße].&amp;[Am Linneberg]" c="Am Linneberg"/>
              <i n="[Tabelle_Auswertung  Straße   Hilfsspalte keine Energieangabe].[Straße].&amp;[Am Marktplatz]" c="Am Marktplatz"/>
              <i n="[Tabelle_Auswertung  Straße   Hilfsspalte keine Energieangabe].[Straße].&amp;[Am Mühlenteich]" c="Am Mühlenteich"/>
              <i n="[Tabelle_Auswertung  Straße   Hilfsspalte keine Energieangabe].[Straße].&amp;[Am Oeverseering]" c="Am Oeverseering"/>
              <i n="[Tabelle_Auswertung  Straße   Hilfsspalte keine Energieangabe].[Straße].&amp;[An der Beek]" c="An der Beek"/>
              <i n="[Tabelle_Auswertung  Straße   Hilfsspalte keine Energieangabe].[Straße].&amp;[An der Treene]" c="An der Treene"/>
              <i n="[Tabelle_Auswertung  Straße   Hilfsspalte keine Energieangabe].[Straße].&amp;[Augaarder Weg]" c="Augaarder Weg"/>
              <i n="[Tabelle_Auswertung  Straße   Hilfsspalte keine Energieangabe].[Straße].&amp;[Bäckerberg]" c="Bäckerberg"/>
              <i n="[Tabelle_Auswertung  Straße   Hilfsspalte keine Energieangabe].[Straße].&amp;[Bahnhofstraße]" c="Bahnhofstraße"/>
              <i n="[Tabelle_Auswertung  Straße   Hilfsspalte keine Energieangabe].[Straße].&amp;[Barderuper Dörpstraat]" c="Barderuper Dörpstraat"/>
              <i n="[Tabelle_Auswertung  Straße   Hilfsspalte keine Energieangabe].[Straße].&amp;[Barderuper Straße]" c="Barderuper Straße"/>
              <i n="[Tabelle_Auswertung  Straße   Hilfsspalte keine Energieangabe].[Straße].&amp;[Barderup-Nord]" c="Barderup-Nord"/>
              <i n="[Tabelle_Auswertung  Straße   Hilfsspalte keine Energieangabe].[Straße].&amp;[Barderup-Ost]" c="Barderup-Ost"/>
              <i n="[Tabelle_Auswertung  Straße   Hilfsspalte keine Energieangabe].[Straße].&amp;[Barderup-Petersholm]" c="Barderup-Petersholm"/>
              <i n="[Tabelle_Auswertung  Straße   Hilfsspalte keine Energieangabe].[Straße].&amp;[Bilschauweg]" c="Bilschauweg"/>
              <i n="[Tabelle_Auswertung  Straße   Hilfsspalte keine Energieangabe].[Straße].&amp;[Birkenweg]" c="Birkenweg"/>
              <i n="[Tabelle_Auswertung  Straße   Hilfsspalte keine Energieangabe].[Straße].&amp;[Bundesstraße]" c="Bundesstraße"/>
              <i n="[Tabelle_Auswertung  Straße   Hilfsspalte keine Energieangabe].[Straße].&amp;[Dorfstraße Munkwolstrup]" c="Dorfstraße Munkwolstrup"/>
              <i n="[Tabelle_Auswertung  Straße   Hilfsspalte keine Energieangabe].[Straße].&amp;[Eselweg]" c="Eselweg"/>
              <i n="[Tabelle_Auswertung  Straße   Hilfsspalte keine Energieangabe].[Straße].&amp;[Frörupholz]" c="Frörupholz"/>
              <i n="[Tabelle_Auswertung  Straße   Hilfsspalte keine Energieangabe].[Straße].&amp;[Frörupsand]" c="Frörupsand"/>
              <i n="[Tabelle_Auswertung  Straße   Hilfsspalte keine Energieangabe].[Straße].&amp;[Frörup-Westerfeld]" c="Frörup-Westerfeld"/>
              <i n="[Tabelle_Auswertung  Straße   Hilfsspalte keine Energieangabe].[Straße].&amp;[Großsolter Weg]" c="Großsolter Weg"/>
              <i n="[Tabelle_Auswertung  Straße   Hilfsspalte keine Energieangabe].[Straße].&amp;[Hackelsmay]" c="Hackelsmay"/>
              <i n="[Tabelle_Auswertung  Straße   Hilfsspalte keine Energieangabe].[Straße].&amp;[Harseeweg]" c="Harseeweg"/>
              <i n="[Tabelle_Auswertung  Straße   Hilfsspalte keine Energieangabe].[Straße].&amp;[Hauptstraße]" c="Hauptstraße"/>
              <i n="[Tabelle_Auswertung  Straße   Hilfsspalte keine Energieangabe].[Straße].&amp;[Heidefelder Weg]" c="Heidefelder Weg"/>
              <i n="[Tabelle_Auswertung  Straße   Hilfsspalte keine Energieangabe].[Straße].&amp;[Heidweg]" c="Heidweg"/>
              <i n="[Tabelle_Auswertung  Straße   Hilfsspalte keine Energieangabe].[Straße].&amp;[Im Wiesengrund]" c="Im Wiesengrund"/>
              <i n="[Tabelle_Auswertung  Straße   Hilfsspalte keine Energieangabe].[Straße].&amp;[Juhlschauer Straße]" c="Juhlschauer Straße"/>
              <i n="[Tabelle_Auswertung  Straße   Hilfsspalte keine Energieangabe].[Straße].&amp;[Kallehoe]" c="Kallehoe"/>
              <i n="[Tabelle_Auswertung  Straße   Hilfsspalte keine Energieangabe].[Straße].&amp;[Kirchentoft]" c="Kirchentoft"/>
              <i n="[Tabelle_Auswertung  Straße   Hilfsspalte keine Energieangabe].[Straße].&amp;[Kirchenweg]" c="Kirchenweg"/>
              <i n="[Tabelle_Auswertung  Straße   Hilfsspalte keine Energieangabe].[Straße].&amp;[Kreisstraße]" c="Kreisstraße"/>
              <i n="[Tabelle_Auswertung  Straße   Hilfsspalte keine Energieangabe].[Straße].&amp;[Krokamp]" c="Krokamp"/>
              <i n="[Tabelle_Auswertung  Straße   Hilfsspalte keine Energieangabe].[Straße].&amp;[Langacker]" c="Langacker"/>
              <i n="[Tabelle_Auswertung  Straße   Hilfsspalte keine Energieangabe].[Straße].&amp;[Lundweg]" c="Lundweg"/>
              <i n="[Tabelle_Auswertung  Straße   Hilfsspalte keine Energieangabe].[Straße].&amp;[Mühlenweg]" c="Mühlenweg"/>
              <i n="[Tabelle_Auswertung  Straße   Hilfsspalte keine Energieangabe].[Straße].&amp;[Munkwolstruper Weg]" c="Munkwolstruper Weg"/>
              <i n="[Tabelle_Auswertung  Straße   Hilfsspalte keine Energieangabe].[Straße].&amp;[Norderlück]" c="Norderlück"/>
              <i n="[Tabelle_Auswertung  Straße   Hilfsspalte keine Energieangabe].[Straße].&amp;[Ostertoft]" c="Ostertoft"/>
              <i n="[Tabelle_Auswertung  Straße   Hilfsspalte keine Energieangabe].[Straße].&amp;[Pumpstraße]" c="Pumpstraße"/>
              <i n="[Tabelle_Auswertung  Straße   Hilfsspalte keine Energieangabe].[Straße].&amp;[Quellenweg]" c="Quellenweg"/>
              <i n="[Tabelle_Auswertung  Straße   Hilfsspalte keine Energieangabe].[Straße].&amp;[Rodelbarg]" c="Rodelbarg"/>
              <i n="[Tabelle_Auswertung  Straße   Hilfsspalte keine Energieangabe].[Straße].&amp;[Sankelmarker Weg]" c="Sankelmarker Weg"/>
              <i n="[Tabelle_Auswertung  Straße   Hilfsspalte keine Energieangabe].[Straße].&amp;[Sniederbarg]" c="Sniederbarg"/>
              <i n="[Tabelle_Auswertung  Straße   Hilfsspalte keine Energieangabe].[Straße].&amp;[Sörupmühle]" c="Sörupmühle"/>
              <i n="[Tabelle_Auswertung  Straße   Hilfsspalte keine Energieangabe].[Straße].&amp;[Stapelholmer Weg]" c="Stapelholmer Weg"/>
              <i n="[Tabelle_Auswertung  Straße   Hilfsspalte keine Energieangabe].[Straße].&amp;[Süderfeld]" c="Süderfeld"/>
              <i n="[Tabelle_Auswertung  Straße   Hilfsspalte keine Energieangabe].[Straße].&amp;[Süderweg]" c="Süderweg"/>
              <i n="[Tabelle_Auswertung  Straße   Hilfsspalte keine Energieangabe].[Straße].&amp;[Tannenweg]" c="Tannenweg"/>
              <i n="[Tabelle_Auswertung  Straße   Hilfsspalte keine Energieangabe].[Straße].&amp;[Tarper Straße]" c="Tarper Straße"/>
              <i n="[Tabelle_Auswertung  Straße   Hilfsspalte keine Energieangabe].[Straße].&amp;[Tondernweg Süd]" c="Tondernweg Süd"/>
              <i n="[Tabelle_Auswertung  Straße   Hilfsspalte keine Energieangabe].[Straße].&amp;[Treeneblick]" c="Treeneblick"/>
              <i n="[Tabelle_Auswertung  Straße   Hilfsspalte keine Energieangabe].[Straße].&amp;[Treenetal]" c="Treenetal"/>
              <i n="[Tabelle_Auswertung  Straße   Hilfsspalte keine Energieangabe].[Straße].&amp;[Ulmenweg]" c="Ulmenweg"/>
              <i n="[Tabelle_Auswertung  Straße   Hilfsspalte keine Energieangabe].[Straße].&amp;[Vielister Bogen]" c="Vielister Bogen"/>
              <i n="[Tabelle_Auswertung  Straße   Hilfsspalte keine Energieangabe].[Straße].&amp;[Waldstraße]" c="Waldstraße"/>
              <i n="[Tabelle_Auswertung  Straße   Hilfsspalte keine Energieangabe].[Straße].&amp;[Wanderuper Weg]" c="Wanderuper Weg"/>
              <i n="[Tabelle_Auswertung  Straße   Hilfsspalte keine Energieangabe].[Straße].&amp;[Wehlberg]" c="Wehlberg"/>
              <i n="[Tabelle_Auswertung  Straße   Hilfsspalte keine Energieangabe].[Straße].&amp;[Westeracker]" c="Westeracker"/>
              <i n="[Tabelle_Auswertung  Straße   Hilfsspalte keine Energieangabe].[Straße].&amp;[Westerhöhe]" c="Westerhöhe"/>
              <i n="[Tabelle_Auswertung  Straße   Hilfsspalte keine Energieangabe].[Straße].&amp;[Westermoorweg]" c="Westermoorweg"/>
              <i n="[Tabelle_Auswertung  Straße   Hilfsspalte keine Energieangabe].[Straße].&amp;[Westerreihe]" c="Westerreihe"/>
              <i n="[Tabelle_Auswertung  Straße   Hilfsspalte keine Energieangabe].[Straße].&amp;[Westertoft]" c="Westertoft"/>
              <i n="[Tabelle_Auswertung  Straße   Hilfsspalte keine Energieangabe].[Straße].&amp;[Zur alten Schranke]" c="Zur alten Schranke"/>
              <i n="[Tabelle_Auswertung  Straße   Hilfsspalte keine Energieangabe].[Straße].&amp;[Zur Heide]" c="Zur Heide"/>
              <i n="[Tabelle_Auswertung  Straße   Hilfsspalte keine Energieangabe].[Straße].&amp;[Zur Höhe]" c="Zur Höhe"/>
            </range>
          </ranges>
        </level>
      </levels>
      <selections count="1">
        <selection n="[Tabelle_Auswertung  Straße   Hilfsspalte keine Energieangabe].[Straße].[All]"/>
      </selections>
    </olap>
  </data>
  <extLst>
    <x:ext xmlns:x15="http://schemas.microsoft.com/office/spreadsheetml/2010/11/main" uri="{470722E0-AACD-4C17-9CDC-17EF765DBC7E}">
      <x15:slicerCacheHideItemsWithNoData count="1">
        <x15:slicerCacheOlapLevelName uniqueName="[Tabelle_Auswertung  Straße   Hilfsspalte keine Energieangabe].[Straße].[Straße]" count="0"/>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Ortsteil1" xr10:uid="{4491D3CC-9A75-459E-BC83-CFD478FDD4A5}" sourceName="[Tabelle_Auswertung  Straße   Hilfsspalte keine Energieangabe].[Ortsteil]">
  <pivotTables>
    <pivotTable tabId="12" name="Pivot_Heizung"/>
  </pivotTables>
  <data>
    <olap pivotCacheId="2021339138">
      <levels count="2">
        <level uniqueName="[Tabelle_Auswertung  Straße   Hilfsspalte keine Energieangabe].[Ortsteil].[(All)]" sourceCaption="(All)" count="0"/>
        <level uniqueName="[Tabelle_Auswertung  Straße   Hilfsspalte keine Energieangabe].[Ortsteil].[Ortsteil]" sourceCaption="Ortsteil" count="8">
          <ranges>
            <range startItem="0">
              <i n="[Tabelle_Auswertung  Straße   Hilfsspalte keine Energieangabe].[Ortsteil].&amp;[]" c=""/>
              <i n="[Tabelle_Auswertung  Straße   Hilfsspalte keine Energieangabe].[Ortsteil].&amp;[Augaard]" c="Augaard"/>
              <i n="[Tabelle_Auswertung  Straße   Hilfsspalte keine Energieangabe].[Ortsteil].&amp;[Barderup]" c="Barderup"/>
              <i n="[Tabelle_Auswertung  Straße   Hilfsspalte keine Energieangabe].[Ortsteil].&amp;[Bilschau]" c="Bilschau"/>
              <i n="[Tabelle_Auswertung  Straße   Hilfsspalte keine Energieangabe].[Ortsteil].&amp;[Juhlschau]" c="Juhlschau"/>
              <i n="[Tabelle_Auswertung  Straße   Hilfsspalte keine Energieangabe].[Ortsteil].&amp;[Munkwolstrup]" c="Munkwolstrup"/>
              <i n="[Tabelle_Auswertung  Straße   Hilfsspalte keine Energieangabe].[Ortsteil].&amp;[Oeversee]" c="Oeversee"/>
              <i n="[Tabelle_Auswertung  Straße   Hilfsspalte keine Energieangabe].[Ortsteil].&amp;[Sankelmark]" c="Sankelmark"/>
            </range>
          </ranges>
        </level>
      </levels>
      <selections count="1">
        <selection n="[Tabelle_Auswertung  Straße   Hilfsspalte keine Energieangabe].[Ortsteil].[All]"/>
      </selections>
    </olap>
  </data>
  <extLst>
    <x:ext xmlns:x15="http://schemas.microsoft.com/office/spreadsheetml/2010/11/main" uri="{470722E0-AACD-4C17-9CDC-17EF765DBC7E}">
      <x15:slicerCacheHideItemsWithNoData count="1">
        <x15:slicerCacheOlapLevelName uniqueName="[Tabelle_Auswertung  Straße   Hilfsspalte keine Energieangabe].[Ortsteil].[Ortsteil]" count="0"/>
      </x15:slicerCacheHideItemsWithNoData>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traße1" xr10:uid="{171EA730-A6F1-4ADE-A596-E3CBEC575E1D}" sourceName="[Tabelle_Auswertung  Straße   Hilfsspalte keine Energieangabe].[Straße]">
  <pivotTables>
    <pivotTable tabId="12" name="Pivot_Heizung"/>
  </pivotTables>
  <data>
    <olap pivotCacheId="2021339138">
      <levels count="2">
        <level uniqueName="[Tabelle_Auswertung  Straße   Hilfsspalte keine Energieangabe].[Straße].[(All)]" sourceCaption="(All)" count="0"/>
        <level uniqueName="[Tabelle_Auswertung  Straße   Hilfsspalte keine Energieangabe].[Straße].[Straße]" sourceCaption="Straße" count="78">
          <ranges>
            <range startItem="0">
              <i n="[Tabelle_Auswertung  Straße   Hilfsspalte keine Energieangabe].[Straße].&amp;" c="(Leer)"/>
              <i n="[Tabelle_Auswertung  Straße   Hilfsspalte keine Energieangabe].[Straße].&amp;[?]" c="?"/>
              <i n="[Tabelle_Auswertung  Straße   Hilfsspalte keine Energieangabe].[Straße].&amp;[Achter de Schmee]" c="Achter de Schmee"/>
              <i n="[Tabelle_Auswertung  Straße   Hilfsspalte keine Energieangabe].[Straße].&amp;[Ahornweg]" c="Ahornweg"/>
              <i n="[Tabelle_Auswertung  Straße   Hilfsspalte keine Energieangabe].[Straße].&amp;[Am Berg]" c="Am Berg"/>
              <i n="[Tabelle_Auswertung  Straße   Hilfsspalte keine Energieangabe].[Straße].&amp;[Am Brautplatz]" c="Am Brautplatz"/>
              <i n="[Tabelle_Auswertung  Straße   Hilfsspalte keine Energieangabe].[Straße].&amp;[Am Damm]" c="Am Damm"/>
              <i n="[Tabelle_Auswertung  Straße   Hilfsspalte keine Energieangabe].[Straße].&amp;[Am Dorfplatz]" c="Am Dorfplatz"/>
              <i n="[Tabelle_Auswertung  Straße   Hilfsspalte keine Energieangabe].[Straße].&amp;[Am Dorfteich]" c="Am Dorfteich"/>
              <i n="[Tabelle_Auswertung  Straße   Hilfsspalte keine Energieangabe].[Straße].&amp;[Am Krug]" c="Am Krug"/>
              <i n="[Tabelle_Auswertung  Straße   Hilfsspalte keine Energieangabe].[Straße].&amp;[Am Linneberg]" c="Am Linneberg"/>
              <i n="[Tabelle_Auswertung  Straße   Hilfsspalte keine Energieangabe].[Straße].&amp;[Am Marktplatz]" c="Am Marktplatz"/>
              <i n="[Tabelle_Auswertung  Straße   Hilfsspalte keine Energieangabe].[Straße].&amp;[Am Mühlenteich]" c="Am Mühlenteich"/>
              <i n="[Tabelle_Auswertung  Straße   Hilfsspalte keine Energieangabe].[Straße].&amp;[Am Oeverseering]" c="Am Oeverseering"/>
              <i n="[Tabelle_Auswertung  Straße   Hilfsspalte keine Energieangabe].[Straße].&amp;[An der Beek]" c="An der Beek"/>
              <i n="[Tabelle_Auswertung  Straße   Hilfsspalte keine Energieangabe].[Straße].&amp;[An der Treene]" c="An der Treene"/>
              <i n="[Tabelle_Auswertung  Straße   Hilfsspalte keine Energieangabe].[Straße].&amp;[Augaarder Weg]" c="Augaarder Weg"/>
              <i n="[Tabelle_Auswertung  Straße   Hilfsspalte keine Energieangabe].[Straße].&amp;[Bäckerberg]" c="Bäckerberg"/>
              <i n="[Tabelle_Auswertung  Straße   Hilfsspalte keine Energieangabe].[Straße].&amp;[Bahnhofstraße]" c="Bahnhofstraße"/>
              <i n="[Tabelle_Auswertung  Straße   Hilfsspalte keine Energieangabe].[Straße].&amp;[Barderuper Dörpstraat]" c="Barderuper Dörpstraat"/>
              <i n="[Tabelle_Auswertung  Straße   Hilfsspalte keine Energieangabe].[Straße].&amp;[Barderuper Straße]" c="Barderuper Straße"/>
              <i n="[Tabelle_Auswertung  Straße   Hilfsspalte keine Energieangabe].[Straße].&amp;[Barderup-Nord]" c="Barderup-Nord"/>
              <i n="[Tabelle_Auswertung  Straße   Hilfsspalte keine Energieangabe].[Straße].&amp;[Barderup-Ost]" c="Barderup-Ost"/>
              <i n="[Tabelle_Auswertung  Straße   Hilfsspalte keine Energieangabe].[Straße].&amp;[Barderup-Petersholm]" c="Barderup-Petersholm"/>
              <i n="[Tabelle_Auswertung  Straße   Hilfsspalte keine Energieangabe].[Straße].&amp;[Bilschauweg]" c="Bilschauweg"/>
              <i n="[Tabelle_Auswertung  Straße   Hilfsspalte keine Energieangabe].[Straße].&amp;[Birkenweg]" c="Birkenweg"/>
              <i n="[Tabelle_Auswertung  Straße   Hilfsspalte keine Energieangabe].[Straße].&amp;[Bundesstraße]" c="Bundesstraße"/>
              <i n="[Tabelle_Auswertung  Straße   Hilfsspalte keine Energieangabe].[Straße].&amp;[Dorfstraße Munkwolstrup]" c="Dorfstraße Munkwolstrup"/>
              <i n="[Tabelle_Auswertung  Straße   Hilfsspalte keine Energieangabe].[Straße].&amp;[Eselweg]" c="Eselweg"/>
              <i n="[Tabelle_Auswertung  Straße   Hilfsspalte keine Energieangabe].[Straße].&amp;[Frörupholz]" c="Frörupholz"/>
              <i n="[Tabelle_Auswertung  Straße   Hilfsspalte keine Energieangabe].[Straße].&amp;[Frörupsand]" c="Frörupsand"/>
              <i n="[Tabelle_Auswertung  Straße   Hilfsspalte keine Energieangabe].[Straße].&amp;[Frörup-Westerfeld]" c="Frörup-Westerfeld"/>
              <i n="[Tabelle_Auswertung  Straße   Hilfsspalte keine Energieangabe].[Straße].&amp;[Großsolter Weg]" c="Großsolter Weg"/>
              <i n="[Tabelle_Auswertung  Straße   Hilfsspalte keine Energieangabe].[Straße].&amp;[Hackelsmay]" c="Hackelsmay"/>
              <i n="[Tabelle_Auswertung  Straße   Hilfsspalte keine Energieangabe].[Straße].&amp;[Harseeweg]" c="Harseeweg"/>
              <i n="[Tabelle_Auswertung  Straße   Hilfsspalte keine Energieangabe].[Straße].&amp;[Hauptstraße]" c="Hauptstraße"/>
              <i n="[Tabelle_Auswertung  Straße   Hilfsspalte keine Energieangabe].[Straße].&amp;[Heidefelder Weg]" c="Heidefelder Weg"/>
              <i n="[Tabelle_Auswertung  Straße   Hilfsspalte keine Energieangabe].[Straße].&amp;[Heidweg]" c="Heidweg"/>
              <i n="[Tabelle_Auswertung  Straße   Hilfsspalte keine Energieangabe].[Straße].&amp;[Im Wiesengrund]" c="Im Wiesengrund"/>
              <i n="[Tabelle_Auswertung  Straße   Hilfsspalte keine Energieangabe].[Straße].&amp;[Juhlschauer Straße]" c="Juhlschauer Straße"/>
              <i n="[Tabelle_Auswertung  Straße   Hilfsspalte keine Energieangabe].[Straße].&amp;[Kallehoe]" c="Kallehoe"/>
              <i n="[Tabelle_Auswertung  Straße   Hilfsspalte keine Energieangabe].[Straße].&amp;[Kirchentoft]" c="Kirchentoft"/>
              <i n="[Tabelle_Auswertung  Straße   Hilfsspalte keine Energieangabe].[Straße].&amp;[Kirchenweg]" c="Kirchenweg"/>
              <i n="[Tabelle_Auswertung  Straße   Hilfsspalte keine Energieangabe].[Straße].&amp;[Kreisstraße]" c="Kreisstraße"/>
              <i n="[Tabelle_Auswertung  Straße   Hilfsspalte keine Energieangabe].[Straße].&amp;[Krokamp]" c="Krokamp"/>
              <i n="[Tabelle_Auswertung  Straße   Hilfsspalte keine Energieangabe].[Straße].&amp;[Langacker]" c="Langacker"/>
              <i n="[Tabelle_Auswertung  Straße   Hilfsspalte keine Energieangabe].[Straße].&amp;[Lundweg]" c="Lundweg"/>
              <i n="[Tabelle_Auswertung  Straße   Hilfsspalte keine Energieangabe].[Straße].&amp;[Mühlenweg]" c="Mühlenweg"/>
              <i n="[Tabelle_Auswertung  Straße   Hilfsspalte keine Energieangabe].[Straße].&amp;[Munkwolstruper Weg]" c="Munkwolstruper Weg"/>
              <i n="[Tabelle_Auswertung  Straße   Hilfsspalte keine Energieangabe].[Straße].&amp;[Norderlück]" c="Norderlück"/>
              <i n="[Tabelle_Auswertung  Straße   Hilfsspalte keine Energieangabe].[Straße].&amp;[Ostertoft]" c="Ostertoft"/>
              <i n="[Tabelle_Auswertung  Straße   Hilfsspalte keine Energieangabe].[Straße].&amp;[Pumpstraße]" c="Pumpstraße"/>
              <i n="[Tabelle_Auswertung  Straße   Hilfsspalte keine Energieangabe].[Straße].&amp;[Quellenweg]" c="Quellenweg"/>
              <i n="[Tabelle_Auswertung  Straße   Hilfsspalte keine Energieangabe].[Straße].&amp;[Rodelbarg]" c="Rodelbarg"/>
              <i n="[Tabelle_Auswertung  Straße   Hilfsspalte keine Energieangabe].[Straße].&amp;[Sankelmarker Weg]" c="Sankelmarker Weg"/>
              <i n="[Tabelle_Auswertung  Straße   Hilfsspalte keine Energieangabe].[Straße].&amp;[Sniederbarg]" c="Sniederbarg"/>
              <i n="[Tabelle_Auswertung  Straße   Hilfsspalte keine Energieangabe].[Straße].&amp;[Sörupmühle]" c="Sörupmühle"/>
              <i n="[Tabelle_Auswertung  Straße   Hilfsspalte keine Energieangabe].[Straße].&amp;[Stapelholmer Weg]" c="Stapelholmer Weg"/>
              <i n="[Tabelle_Auswertung  Straße   Hilfsspalte keine Energieangabe].[Straße].&amp;[Süderfeld]" c="Süderfeld"/>
              <i n="[Tabelle_Auswertung  Straße   Hilfsspalte keine Energieangabe].[Straße].&amp;[Süderweg]" c="Süderweg"/>
              <i n="[Tabelle_Auswertung  Straße   Hilfsspalte keine Energieangabe].[Straße].&amp;[Tannenweg]" c="Tannenweg"/>
              <i n="[Tabelle_Auswertung  Straße   Hilfsspalte keine Energieangabe].[Straße].&amp;[Tarper Straße]" c="Tarper Straße"/>
              <i n="[Tabelle_Auswertung  Straße   Hilfsspalte keine Energieangabe].[Straße].&amp;[Tondernweg Süd]" c="Tondernweg Süd"/>
              <i n="[Tabelle_Auswertung  Straße   Hilfsspalte keine Energieangabe].[Straße].&amp;[Treeneblick]" c="Treeneblick"/>
              <i n="[Tabelle_Auswertung  Straße   Hilfsspalte keine Energieangabe].[Straße].&amp;[Treenetal]" c="Treenetal"/>
              <i n="[Tabelle_Auswertung  Straße   Hilfsspalte keine Energieangabe].[Straße].&amp;[Ulmenweg]" c="Ulmenweg"/>
              <i n="[Tabelle_Auswertung  Straße   Hilfsspalte keine Energieangabe].[Straße].&amp;[Vielister Bogen]" c="Vielister Bogen"/>
              <i n="[Tabelle_Auswertung  Straße   Hilfsspalte keine Energieangabe].[Straße].&amp;[Waldstraße]" c="Waldstraße"/>
              <i n="[Tabelle_Auswertung  Straße   Hilfsspalte keine Energieangabe].[Straße].&amp;[Wanderuper Weg]" c="Wanderuper Weg"/>
              <i n="[Tabelle_Auswertung  Straße   Hilfsspalte keine Energieangabe].[Straße].&amp;[Wehlberg]" c="Wehlberg"/>
              <i n="[Tabelle_Auswertung  Straße   Hilfsspalte keine Energieangabe].[Straße].&amp;[Westeracker]" c="Westeracker"/>
              <i n="[Tabelle_Auswertung  Straße   Hilfsspalte keine Energieangabe].[Straße].&amp;[Westerhöhe]" c="Westerhöhe"/>
              <i n="[Tabelle_Auswertung  Straße   Hilfsspalte keine Energieangabe].[Straße].&amp;[Westermoorweg]" c="Westermoorweg"/>
              <i n="[Tabelle_Auswertung  Straße   Hilfsspalte keine Energieangabe].[Straße].&amp;[Westerreihe]" c="Westerreihe"/>
              <i n="[Tabelle_Auswertung  Straße   Hilfsspalte keine Energieangabe].[Straße].&amp;[Westertoft]" c="Westertoft"/>
              <i n="[Tabelle_Auswertung  Straße   Hilfsspalte keine Energieangabe].[Straße].&amp;[Zur alten Schranke]" c="Zur alten Schranke"/>
              <i n="[Tabelle_Auswertung  Straße   Hilfsspalte keine Energieangabe].[Straße].&amp;[Zur Heide]" c="Zur Heide"/>
              <i n="[Tabelle_Auswertung  Straße   Hilfsspalte keine Energieangabe].[Straße].&amp;[Zur Höhe]" c="Zur Höhe"/>
            </range>
          </ranges>
        </level>
      </levels>
      <selections count="1">
        <selection n="[Tabelle_Auswertung  Straße   Hilfsspalte keine Energieangabe].[Straße].[All]"/>
      </selections>
    </olap>
  </data>
  <extLst>
    <x:ext xmlns:x15="http://schemas.microsoft.com/office/spreadsheetml/2010/11/main" uri="{470722E0-AACD-4C17-9CDC-17EF765DBC7E}">
      <x15:slicerCacheHideItemsWithNoData count="1">
        <x15:slicerCacheOlapLevelName uniqueName="[Tabelle_Auswertung  Straße   Hilfsspalte keine Energieangabe].[Straße].[Straße]" count="0"/>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raße" xr10:uid="{F30BD3DD-5B61-4FFF-9DCF-BFC77B731DCA}" cache="Datenschnitt_Straße" caption="Straße" lockedPosition="1" rowHeight="270000"/>
  <slicer name="Ortsteil" xr10:uid="{0689FD35-E0B1-48A6-A07E-FF7EA78AE4A7}" cache="Datenschnitt_Ortsteil" caption="Ortsteil" lockedPosition="1" rowHeight="2700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tsteil 5" xr10:uid="{B6BBC0AE-56FD-4C28-AE7E-F94993D661BE}" cache="Datenschnitt_Ortsteil4" caption="Ortsteil" level="1" lockedPosition="1" rowHeight="270000"/>
  <slicer name="Straße 5" xr10:uid="{D444F5E5-C649-4BE5-AF16-589EA8A4C87D}" cache="Datenschnitt_Straße4" caption="Straße" startItem="17" level="1" lockedPosition="1" rowHeight="2700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tsteil 1" xr10:uid="{EA346C52-A26D-4063-8B40-29B8E4C2D8D0}" cache="Datenschnitt_Ortsteil1" caption="Ortsteil" level="1" lockedPosition="1" rowHeight="270000"/>
  <slicer name="Straße 1" xr10:uid="{B13BDB3C-9950-4030-A992-D93981B8E978}" cache="Datenschnitt_Straße1" caption="Straße" level="1" lockedPosition="1" rowHeight="2700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nschlussinteresse:" xr10:uid="{BE5B6C2F-E435-4B5D-844C-3D6BD4D69CFD}" cache="Datenschnitt_Anschlussinteresse" caption="Anschlussinteresse:" level="1" lockedPosition="1" rowHeight="270000"/>
  <slicer name="Ortsteil 3" xr10:uid="{F1D5EE7C-1E1F-4789-9EA9-B8C3409F2497}" cache="Datenschnitt_Ortsteil3" caption="Ortsteil" level="1" lockedPosition="1" rowHeight="270000"/>
  <slicer name="Straße 3" xr10:uid="{E8F627AC-242C-41E3-A23F-DE9EEF593A1D}" cache="Datenschnitt_Straße3" caption="Straße" level="1" lockedPosition="1" rowHeight="27000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nschlussinteresse: 1" xr10:uid="{C8822FD4-8D63-4298-B66F-D22F4EB34EB6}" cache="Datenschnitt_Anschlussinteresse1" caption="Anschlussinteresse:" level="1" lockedPosition="1" rowHeight="270000"/>
  <slicer name="Ortsteil 4" xr10:uid="{54785F8D-49BD-4002-B041-F7561FF987A7}" cache="Datenschnitt_Ortsteil31" caption="Ortsteil" level="1" lockedPosition="1" rowHeight="270000"/>
  <slicer name="Straße 4" xr10:uid="{A0FAA5FC-4842-4499-9232-54FAAB255687}" cache="Datenschnitt_Straße31" caption="Straße" level="1" lockedPosition="1" rowHeight="270000"/>
</slicers>
</file>

<file path=xl/tables/_rels/table5.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A1868BA-C20D-418C-BF1D-D07B541D48AB}" name="Tabelle_Frageboegen" displayName="Tabelle_Frageboegen" ref="A15:AB633" totalsRowShown="0" headerRowDxfId="98" dataDxfId="97">
  <autoFilter ref="A15:AB633" xr:uid="{9A1868BA-C20D-418C-BF1D-D07B541D48AB}"/>
  <tableColumns count="28">
    <tableColumn id="1" xr3:uid="{F6191CCA-7B84-4930-B5F9-E81F794A649C}" name="ID" dataDxfId="96"/>
    <tableColumn id="63" xr3:uid="{96786822-A282-4FCC-AD3D-569CF1674C9E}" name="Straße" dataDxfId="95"/>
    <tableColumn id="54" xr3:uid="{DEA47EEB-E7BC-4D56-88A4-61DD70B2D232}" name="Ortsteil" dataDxfId="94"/>
    <tableColumn id="5" xr3:uid="{D89CEAAD-FF77-419E-9F81-0FA911392501}" name="Anschlussinteresse:" dataDxfId="93"/>
    <tableColumn id="61" xr3:uid="{BA7A448C-B732-4F76-8415-371F48B482FB}" name="ja" dataDxfId="92">
      <calculatedColumnFormula>IF(Tabelle_Frageboegen[[#This Row],[Anschlussinteresse:]]="ja",1,0)</calculatedColumnFormula>
    </tableColumn>
    <tableColumn id="64" xr3:uid="{92F06CA4-5904-4F77-9AD0-E4130BF61AD5}" name="ja &amp; unklar" dataDxfId="91">
      <calculatedColumnFormula>IF(Tabelle_Frageboegen[[#This Row],[Anschlussinteresse:]]="ja &amp; unklar",1,0)</calculatedColumnFormula>
    </tableColumn>
    <tableColumn id="65" xr3:uid="{002050DB-05F0-469F-B894-EA45C356DA3C}" name="unklar" dataDxfId="90">
      <calculatedColumnFormula>IF(Tabelle_Frageboegen[[#This Row],[Anschlussinteresse:]]="unklar",1,0)</calculatedColumnFormula>
    </tableColumn>
    <tableColumn id="59" xr3:uid="{B03C9D75-1AE8-4E1F-9560-FD5C0F3B3044}" name="nein &amp; unklar" dataDxfId="89">
      <calculatedColumnFormula>IF(Tabelle_Frageboegen[[#This Row],[Anschlussinteresse:]]="nein &amp; unklar",1,0)</calculatedColumnFormula>
    </tableColumn>
    <tableColumn id="60" xr3:uid="{DD5F53DD-52D8-4B55-ADFB-00EEFD3C50C4}" name="nein" dataDxfId="88">
      <calculatedColumnFormula>IF(Tabelle_Frageboegen[[#This Row],[Anschlussinteresse:]]="nein",1,0)</calculatedColumnFormula>
    </tableColumn>
    <tableColumn id="16" xr3:uid="{98835666-A564-4475-8EE7-B02C3C1E996D}" name="Bisheriger Energieträger:" dataDxfId="87"/>
    <tableColumn id="52" xr3:uid="{C051F596-92BC-452F-AB30-21B4494F3448}" name="Heizöl" dataDxfId="86">
      <calculatedColumnFormula>IF(ISNUMBER(SEARCH("Heizöl",Tabelle_Frageboegen[[#This Row],[Bisheriger Energieträger:]]))=TRUE,1,0)</calculatedColumnFormula>
    </tableColumn>
    <tableColumn id="55" xr3:uid="{96170B2C-63BA-47BC-9575-1E1DB799E379}" name="Erdgas" dataDxfId="85">
      <calculatedColumnFormula>IF(ISNUMBER(SEARCH("Erdgas",Tabelle_Frageboegen[[#This Row],[Bisheriger Energieträger:]]))=TRUE,1,0)</calculatedColumnFormula>
    </tableColumn>
    <tableColumn id="56" xr3:uid="{35427B2B-6706-46FD-A193-4723212DD002}" name="Flüssiggas" dataDxfId="84">
      <calculatedColumnFormula>IF(ISNUMBER(SEARCH("Flüssiggas",Tabelle_Frageboegen[[#This Row],[Bisheriger Energieträger:]]))=TRUE,1,0)</calculatedColumnFormula>
    </tableColumn>
    <tableColumn id="57" xr3:uid="{6A46731A-AE02-4C08-8E5B-2071A9606A9E}" name="Strom" dataDxfId="83">
      <calculatedColumnFormula>IF(ISNUMBER(SEARCH("Strom",Tabelle_Frageboegen[[#This Row],[Bisheriger Energieträger:]]))=TRUE,1,0)</calculatedColumnFormula>
    </tableColumn>
    <tableColumn id="53" xr3:uid="{E6DBF6CB-2EC5-4E3F-BCE3-42DA14A46067}" name="Wärmepumpe" dataDxfId="82">
      <calculatedColumnFormula>IF(ISNUMBER(SEARCH("Wärmepumpe",Tabelle_Frageboegen[[#This Row],[Bisheriger Energieträger:]]))=TRUE,1,0)</calculatedColumnFormula>
    </tableColumn>
    <tableColumn id="4" xr3:uid="{F80AD340-A6F0-4A45-9C20-C0CB138D7AE3}" name="Holz" dataDxfId="81">
      <calculatedColumnFormula>IF(ISNUMBER(SEARCH("Holz",Tabelle_Frageboegen[[#This Row],[Bisheriger Energieträger:]]))=TRUE,1,0)</calculatedColumnFormula>
    </tableColumn>
    <tableColumn id="3" xr3:uid="{808CB347-B17A-4D37-8203-83515B2698B5}" name="Pellets" dataDxfId="80">
      <calculatedColumnFormula>IF(ISNUMBER(SEARCH("Pellets",Tabelle_Frageboegen[[#This Row],[Bisheriger Energieträger:]]))=TRUE,1,0)</calculatedColumnFormula>
    </tableColumn>
    <tableColumn id="58" xr3:uid="{5B3320D6-E9F9-412E-A922-CF9C98B8073D}" name="Hackschnitzel" dataDxfId="79">
      <calculatedColumnFormula>IF(ISNUMBER(SEARCH("Hackschnitzel",Tabelle_Frageboegen[[#This Row],[Bisheriger Energieträger:]]))=TRUE,1,0)</calculatedColumnFormula>
    </tableColumn>
    <tableColumn id="66" xr3:uid="{9F69EFAD-F119-48DE-9920-A5355357263C}" name="Andere" dataDxfId="78">
      <calculatedColumnFormula>IF(ISNUMBER(SEARCH("anderes",Tabelle_Frageboegen[[#This Row],[Bisheriger Energieträger:]]))=TRUE,1,0)</calculatedColumnFormula>
    </tableColumn>
    <tableColumn id="26" xr3:uid="{EF5CFABC-7F5C-4239-B9E6-184044BD96D4}" name="Heizöl (l/a)" dataDxfId="77"/>
    <tableColumn id="27" xr3:uid="{65326704-034C-4F85-8708-36310D52D149}" name="Erdgas (m3/a)" dataDxfId="76"/>
    <tableColumn id="28" xr3:uid="{96DD46FF-DB1A-4BEF-8B75-C56396E60FB3}" name="Flüssiggas (l/a):" dataDxfId="75"/>
    <tableColumn id="29" xr3:uid="{CFABA504-8ECB-4517-83DD-198058A6419F}" name="Strom (kWh/a):" dataDxfId="74"/>
    <tableColumn id="30" xr3:uid="{718792D5-C406-44FA-823C-23700A4C3A8A}" name="Wärmepumpe (kWh/a):" dataDxfId="73"/>
    <tableColumn id="31" xr3:uid="{73FB0655-01CA-4B89-A798-82500CD4D6E7}" name="Holz-Kamin (Raummeter/a):" dataDxfId="72"/>
    <tableColumn id="32" xr3:uid="{10165561-CA11-427F-B4D6-A11D52C9D47B}" name="Holz-Pellets (kg/a):" dataDxfId="71"/>
    <tableColumn id="33" xr3:uid="{456D0A58-F117-4742-9C11-F51DBF00921E}" name="Holzhackschnitzel (Schüttraummeter/a):" dataDxfId="70"/>
    <tableColumn id="67" xr3:uid="{01A80883-8BE5-4C0E-8E33-F8B3A5C41A24}" name="Hilfsspalte keine Energieangabe" dataDxfId="69">
      <calculatedColumnFormula>IF(SUM(Tabelle_Frageboegen[[#This Row],[Heizöl (l/a)]:[Holzhackschnitzel (Schüttraummeter/a):]])=0,1,0)</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4E28034-6151-4817-B0C8-2B50F32C14E1}" name="Tabelle_Anschlussinteresse" displayName="Tabelle_Anschlussinteresse" ref="A1:A6" totalsRowShown="0" headerRowDxfId="34">
  <tableColumns count="1">
    <tableColumn id="1" xr3:uid="{A34218E4-E693-4136-BE24-A9AC7B7D6710}" name="Anschlussinteress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C32483-B2FB-47B4-A45E-790E4CE6077A}" name="Tabelle1" displayName="Tabelle1" ref="A3:E5" totalsRowShown="0">
  <autoFilter ref="A3:E5" xr:uid="{75C32483-B2FB-47B4-A45E-790E4CE6077A}"/>
  <tableColumns count="5">
    <tableColumn id="1" xr3:uid="{BC390535-8C66-411F-885B-61630ABEA3E9}" name="Straße"/>
    <tableColumn id="2" xr3:uid="{48E498FC-053D-462F-A800-D81C422B3C04}" name="Verteilte Fragebögen"/>
    <tableColumn id="3" xr3:uid="{3B10B1D2-DE64-4D94-BBE3-4115CA710FEA}" name="Abgegebene Fragebögen"/>
    <tableColumn id="4" xr3:uid="{D3D76C29-8E93-48EC-8955-1F2DCB329C61}" name="Quote "/>
    <tableColumn id="5" xr3:uid="{73720558-381B-4030-8DA5-353C10774B73}" name="Ortstei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223A6AF-05AD-437E-B4BA-B80572AB40A2}" name="Tabelle5" displayName="Tabelle5" ref="A3:E5" totalsRowShown="0">
  <autoFilter ref="A3:E5" xr:uid="{5223A6AF-05AD-437E-B4BA-B80572AB40A2}"/>
  <tableColumns count="5">
    <tableColumn id="1" xr3:uid="{E4C50041-22BB-4A4F-A723-D930656816D3}" name="Straße"/>
    <tableColumn id="2" xr3:uid="{6D99EE88-90B2-4C96-811A-429C584197F3}" name="Verteilte Fragebögen"/>
    <tableColumn id="3" xr3:uid="{09C077A9-6047-4793-A5C5-442679AFF96E}" name="Abgegebene Fragebögen"/>
    <tableColumn id="4" xr3:uid="{BA520D05-29CD-44F2-8686-3379CDB59DD4}" name="Quote "/>
    <tableColumn id="5" xr3:uid="{EF4AC7D4-47A7-44C8-8388-2CF5030CD643}" name="Ortstei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F12EF49-6F4E-49D4-9F04-6DB547E457F0}" name="Tabelle8" displayName="Tabelle8" ref="A3:I4" totalsRowShown="0">
  <autoFilter ref="A3:I4" xr:uid="{9F12EF49-6F4E-49D4-9F04-6DB547E457F0}"/>
  <tableColumns count="9">
    <tableColumn id="1" xr3:uid="{1731C0CE-EA9A-412A-AD29-A800B9B7390D}" name="ID"/>
    <tableColumn id="2" xr3:uid="{24B84EFF-4231-48B1-823F-3E0D4E1AD5C8}" name="Straße"/>
    <tableColumn id="3" xr3:uid="{39C87C0D-495B-4988-90F0-C30C6B40DB00}" name="Ortsteil"/>
    <tableColumn id="4" xr3:uid="{448862FB-79EB-4299-B816-FC6895A1B053}" name="Anschlussinteresse:"/>
    <tableColumn id="5" xr3:uid="{121DF075-4FAF-4FD5-A8B3-319DB61056A1}" name="ja"/>
    <tableColumn id="6" xr3:uid="{BEE7290A-39E4-46AD-9E80-BE78F963B7E0}" name="ja &amp; unklar"/>
    <tableColumn id="7" xr3:uid="{A5722E79-596E-44F8-B296-FFA61F0E35C9}" name="unklar"/>
    <tableColumn id="8" xr3:uid="{9A74C2F1-3AD9-42F7-A72F-6FDD5BBDE647}" name="nein &amp; unklar"/>
    <tableColumn id="9" xr3:uid="{CB63462E-A80B-4C66-884F-09B5C5C8DB46}" name="nei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EC3E44A-1877-42B9-9D17-D61FBC9E07B3}" name="Tabelle_ExterneDaten_1" displayName="Tabelle_ExterneDaten_1" ref="A3:AA8" tableType="queryTable" totalsRowShown="0">
  <autoFilter ref="A3:AA8" xr:uid="{3EC3E44A-1877-42B9-9D17-D61FBC9E07B3}"/>
  <tableColumns count="27">
    <tableColumn id="1" xr3:uid="{590CEFA8-666B-407F-9A88-FED053ADBC20}" uniqueName="1" name="Tabelle_Auswertung  Straße   Hilfsspalte keine Energieangabe[Straße]" queryTableFieldId="1"/>
    <tableColumn id="2" xr3:uid="{B89DA231-4D47-45AA-A739-09B7F365D6FD}" uniqueName="2" name="Tabelle_Auswertung  Straße   Hilfsspalte keine Energieangabe[Ortsteil]" queryTableFieldId="2"/>
    <tableColumn id="3" xr3:uid="{E5F6916E-6CD2-4F7F-8433-E762F172EA9E}" uniqueName="3" name="Tabelle_Auswertung  Straße   Hilfsspalte keine Energieangabe[Anschlussinteresse:]" queryTableFieldId="3"/>
    <tableColumn id="4" xr3:uid="{958BA00C-E38B-499C-817F-4247E0090740}" uniqueName="4" name="Tabelle_Auswertung  Straße   Hilfsspalte keine Energieangabe[ja]" queryTableFieldId="4"/>
    <tableColumn id="5" xr3:uid="{DC5E0A7A-D550-436B-9407-DEC29B206B1A}" uniqueName="5" name="Tabelle_Auswertung  Straße   Hilfsspalte keine Energieangabe[ja &amp; unklar]" queryTableFieldId="5"/>
    <tableColumn id="6" xr3:uid="{9C724D69-DF3C-4607-A6E2-52A64C229267}" uniqueName="6" name="Tabelle_Auswertung  Straße   Hilfsspalte keine Energieangabe[unklar]" queryTableFieldId="6"/>
    <tableColumn id="7" xr3:uid="{303AA822-58F3-4B51-A560-A5D0FC203DE7}" uniqueName="7" name="Tabelle_Auswertung  Straße   Hilfsspalte keine Energieangabe[nein &amp; unklar]" queryTableFieldId="7"/>
    <tableColumn id="8" xr3:uid="{8C28A842-9CF8-4195-9898-2AA0813D4EF1}" uniqueName="8" name="Tabelle_Auswertung  Straße   Hilfsspalte keine Energieangabe[nein]" queryTableFieldId="8"/>
    <tableColumn id="9" xr3:uid="{9D90FCBE-1B9B-4324-B98C-AAB8023E1079}" uniqueName="9" name="Tabelle_Auswertung  Straße   Hilfsspalte keine Energieangabe[Bisheriger Energieträger:]" queryTableFieldId="9"/>
    <tableColumn id="10" xr3:uid="{6A6610AC-EDE6-43E2-8B16-3F3054B721DB}" uniqueName="10" name="Tabelle_Auswertung  Straße   Hilfsspalte keine Energieangabe[Heizöl]" queryTableFieldId="10"/>
    <tableColumn id="11" xr3:uid="{0A9F0B31-8261-458C-931A-8113A5057D9D}" uniqueName="11" name="Tabelle_Auswertung  Straße   Hilfsspalte keine Energieangabe[Erdgas]" queryTableFieldId="11"/>
    <tableColumn id="12" xr3:uid="{41F6F558-A103-4EE5-901F-DBC5E0D08513}" uniqueName="12" name="Tabelle_Auswertung  Straße   Hilfsspalte keine Energieangabe[Flüssiggas]" queryTableFieldId="12"/>
    <tableColumn id="13" xr3:uid="{D7A7A406-FE77-4242-B1A2-419AA6C3DCED}" uniqueName="13" name="Tabelle_Auswertung  Straße   Hilfsspalte keine Energieangabe[Strom]" queryTableFieldId="13"/>
    <tableColumn id="14" xr3:uid="{7528564E-B2B4-4357-83A1-31391311EB08}" uniqueName="14" name="Tabelle_Auswertung  Straße   Hilfsspalte keine Energieangabe[Wärmepumpe]" queryTableFieldId="14"/>
    <tableColumn id="15" xr3:uid="{492E9C3A-6CF3-4DFF-88CF-B837BB46DAA4}" uniqueName="15" name="Tabelle_Auswertung  Straße   Hilfsspalte keine Energieangabe[Holz]" queryTableFieldId="15"/>
    <tableColumn id="16" xr3:uid="{138537F4-E0EC-4D39-B261-DCEAC7216D40}" uniqueName="16" name="Tabelle_Auswertung  Straße   Hilfsspalte keine Energieangabe[Pellets]" queryTableFieldId="16"/>
    <tableColumn id="17" xr3:uid="{C0D8B00B-423E-456D-8610-3C3DBFB553E3}" uniqueName="17" name="Tabelle_Auswertung  Straße   Hilfsspalte keine Energieangabe[Hackschnitzel]" queryTableFieldId="17"/>
    <tableColumn id="18" xr3:uid="{483C0066-FCC2-40E1-ACB2-FA27468F3C67}" uniqueName="18" name="Tabelle_Auswertung  Straße   Hilfsspalte keine Energieangabe[Andere]" queryTableFieldId="18"/>
    <tableColumn id="19" xr3:uid="{47A28FB9-092D-4B7B-BC2C-B5D69ACB73A9}" uniqueName="19" name="Tabelle_Auswertung  Straße   Hilfsspalte keine Energieangabe[Heizöl (l/a)]" queryTableFieldId="19"/>
    <tableColumn id="20" xr3:uid="{7843FB99-97ED-4786-8D16-35C2C42CD9D2}" uniqueName="20" name="Tabelle_Auswertung  Straße   Hilfsspalte keine Energieangabe[Erdgas (m3/a)]" queryTableFieldId="20"/>
    <tableColumn id="21" xr3:uid="{8A8ECE6F-FAA3-491A-81F3-87C2DE6868A8}" uniqueName="21" name="Tabelle_Auswertung  Straße   Hilfsspalte keine Energieangabe[Flüssiggas (l/a):]" queryTableFieldId="21"/>
    <tableColumn id="22" xr3:uid="{FB2AD8DF-DBD9-43F9-84F9-C616E18B4B43}" uniqueName="22" name="Tabelle_Auswertung  Straße   Hilfsspalte keine Energieangabe[Strom (kWh/a):]" queryTableFieldId="22"/>
    <tableColumn id="23" xr3:uid="{B0DD28EB-A450-45A3-86CD-8FF30405376E}" uniqueName="23" name="Tabelle_Auswertung  Straße   Hilfsspalte keine Energieangabe[Wärmepumpe (kWh/a):]" queryTableFieldId="23"/>
    <tableColumn id="24" xr3:uid="{3FFC1DCE-E8F1-4E4E-96F8-48FC11F0463E}" uniqueName="24" name="Tabelle_Auswertung  Straße   Hilfsspalte keine Energieangabe[Holz-Kamin (Raummeter/a):]" queryTableFieldId="24"/>
    <tableColumn id="25" xr3:uid="{FB06EB0B-DE6B-46BF-B191-89E0AB83A035}" uniqueName="25" name="Tabelle_Auswertung  Straße   Hilfsspalte keine Energieangabe[Holz-Pellets (kg/a):]" queryTableFieldId="25"/>
    <tableColumn id="26" xr3:uid="{64819BD4-AE9E-4C72-AAD0-93557C23622A}" uniqueName="26" name="Tabelle_Auswertung  Straße   Hilfsspalte keine Energieangabe[Holzhackschnitzel (Schüttraummeter/a):]" queryTableFieldId="26"/>
    <tableColumn id="27" xr3:uid="{454CBA96-B27E-46CB-BFF4-B1B05DBA55FB}" uniqueName="27" name="Tabelle_Auswertung  Straße   Hilfsspalte keine Energieangabe[Hilfsspalte keine Energieangabe]" queryTableFieldId="2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763447E-8101-4BB4-9BD0-19AB512F5E49}" name="Umrechnung_Energie" displayName="Umrechnung_Energie" ref="A120:G121" totalsRowShown="0" dataDxfId="53">
  <tableColumns count="7">
    <tableColumn id="6" xr3:uid="{A86EE505-C8AA-4097-BD94-C0B540C9BCC1}" name="Heizöl (l/a)" dataDxfId="52"/>
    <tableColumn id="8" xr3:uid="{497A40F9-9512-4ECA-A7BF-95342F8A0991}" name="Erdgas (m³/a)" dataDxfId="51"/>
    <tableColumn id="1" xr3:uid="{952184DD-6445-4615-92AC-F029B038FB54}" name="Flüssiggas (l/a)" dataDxfId="50"/>
    <tableColumn id="7" xr3:uid="{FD931339-615E-4CFE-9555-EA3C23702C17}" name="Wärmepumpe (kWh/a)" dataDxfId="49"/>
    <tableColumn id="4" xr3:uid="{3CEDAC96-D15B-4042-A11F-B7AFBB40275E}" name="Holz (rm/a)" dataDxfId="48"/>
    <tableColumn id="2" xr3:uid="{51766829-9D55-43A5-BFB0-BFE1B99AC4D1}" name="Pellets (kg/a)" dataDxfId="47"/>
    <tableColumn id="3" xr3:uid="{0CF005C8-2546-4561-AD36-C2B608910880}" name="Holzhackschnitzel (srm/a)" dataDxfId="4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97717E5-F89F-4105-81B6-237A368A9658}" name="Tabelle_Straßenliste" displayName="Tabelle_Straßenliste" ref="A1:F83" totalsRowShown="0">
  <autoFilter ref="A1:F83" xr:uid="{497717E5-F89F-4105-81B6-237A368A9658}"/>
  <sortState xmlns:xlrd2="http://schemas.microsoft.com/office/spreadsheetml/2017/richdata2" ref="A2:F83">
    <sortCondition ref="A1:A83"/>
  </sortState>
  <tableColumns count="6">
    <tableColumn id="1" xr3:uid="{6709A2B6-9A5C-4401-8096-8B89AA91E876}" name="Straße"/>
    <tableColumn id="2" xr3:uid="{1A570C21-E5C4-4C4B-8A6E-00D2D1F7C61C}" name="Verteilte Fragebögen" dataDxfId="42"/>
    <tableColumn id="3" xr3:uid="{A31F024B-42A6-4674-93B7-A5FE8A3A207D}" name="Abgegebene Fragebögen" dataDxfId="41"/>
    <tableColumn id="7" xr3:uid="{7CF97B24-4647-44F3-A3F2-E2A1F69C6AA8}" name="Quote " dataDxfId="40" dataCellStyle="Prozent">
      <calculatedColumnFormula>Tabelle_Straßenliste[[#This Row],[Abgegebene Fragebögen]]/Tabelle_Straßenliste[[#This Row],[Verteilte Fragebögen]]</calculatedColumnFormula>
    </tableColumn>
    <tableColumn id="4" xr3:uid="{21C38FB0-9DAC-4329-8487-EF76CB95C1D5}" name="Ortsteil"/>
    <tableColumn id="6" xr3:uid="{984C9A64-3A41-441F-8BE7-E15A2254E639}" name="Straßenlänge angepasst (m)" dataDxfId="3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ED86AFB-86A3-4FFF-B5BF-F76E267AC85A}" name="Tabelle_Ortsteil" displayName="Tabelle_Ortsteil" ref="C1:C8" totalsRowShown="0" headerRowDxfId="38">
  <tableColumns count="1">
    <tableColumn id="1" xr3:uid="{634EBB60-7F18-4E8B-A47C-A79327EA0436}" name="Ortsteil"/>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802C039-7A66-4BE2-A7BD-63B21B386CD5}" name="Tabelle_Energieträger" displayName="Tabelle_Energieträger" ref="B1:B32" totalsRowShown="0" headerRowDxfId="37" dataDxfId="36">
  <tableColumns count="1">
    <tableColumn id="1" xr3:uid="{8F5A5130-68D0-4304-8C61-9299DB846889}" name="Bisheriger Energieträger" dataDxfId="3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ivotTable" Target="../pivotTables/pivotTable4.xml"/><Relationship Id="rId4" Type="http://schemas.microsoft.com/office/2007/relationships/slicer" Target="../slicers/slicer4.xml"/></Relationships>
</file>

<file path=xl/worksheets/_rels/sheet11.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drawing" Target="../drawings/drawing7.xml"/><Relationship Id="rId1" Type="http://schemas.openxmlformats.org/officeDocument/2006/relationships/pivotTable" Target="../pivotTables/pivotTable5.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bin"/><Relationship Id="rId1" Type="http://schemas.openxmlformats.org/officeDocument/2006/relationships/pivotTable" Target="../pivotTables/pivotTable2.xml"/><Relationship Id="rId4" Type="http://schemas.microsoft.com/office/2007/relationships/slicer" Target="../slicers/slicer2.xml"/></Relationships>
</file>

<file path=xl/worksheets/_rels/sheet8.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5.xml"/><Relationship Id="rId1" Type="http://schemas.openxmlformats.org/officeDocument/2006/relationships/pivotTable" Target="../pivotTables/pivotTable3.xm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017C6-10EC-4930-AB20-3F80CB7DA5DD}">
  <sheetPr codeName="Tabelle13"/>
  <dimension ref="A1"/>
  <sheetViews>
    <sheetView showGridLines="0" tabSelected="1" workbookViewId="0">
      <selection activeCell="K22" sqref="K22"/>
    </sheetView>
  </sheetViews>
  <sheetFormatPr baseColWidth="10" defaultRowHeight="15" x14ac:dyDescent="0.25"/>
  <cols>
    <col min="1" max="1" width="5.140625" customWidth="1"/>
  </cols>
  <sheetData/>
  <sheetProtection algorithmName="SHA-512" hashValue="9iUcKb5jSldiQXvrVMPgAcp2Fe0gQjJyP/wQd+L/a99+g+oulVW0EGYaBJ88ozZWbzxREYzm9aApj61EH07Iqw==" saltValue="es55KAEjuB0QeO5DOevxFQ==" spinCount="100000" sheet="1" objects="1" scenarios="1" selectLockedCells="1"/>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98FD3-2196-42D0-A77C-37ABB1625E65}">
  <sheetPr codeName="Tabelle1"/>
  <dimension ref="A34:O134"/>
  <sheetViews>
    <sheetView showGridLines="0" workbookViewId="0">
      <pane ySplit="35" topLeftCell="A36" activePane="bottomLeft" state="frozen"/>
      <selection pane="bottomLeft" activeCell="O34" sqref="O34"/>
    </sheetView>
  </sheetViews>
  <sheetFormatPr baseColWidth="10" defaultRowHeight="15" x14ac:dyDescent="0.25"/>
  <cols>
    <col min="1" max="1" width="29.42578125" customWidth="1"/>
    <col min="2" max="3" width="24.42578125" bestFit="1" customWidth="1"/>
    <col min="4" max="4" width="26.42578125" bestFit="1" customWidth="1"/>
    <col min="5" max="5" width="29.28515625" customWidth="1"/>
    <col min="6" max="6" width="37" customWidth="1"/>
    <col min="7" max="7" width="31.42578125" customWidth="1"/>
    <col min="8" max="8" width="23.5703125" bestFit="1" customWidth="1"/>
    <col min="9" max="9" width="33.42578125" bestFit="1" customWidth="1"/>
    <col min="10" max="10" width="23" bestFit="1" customWidth="1"/>
    <col min="11" max="11" width="41" hidden="1" customWidth="1"/>
    <col min="12" max="13" width="26.42578125" hidden="1" customWidth="1"/>
    <col min="14" max="15" width="37.140625" bestFit="1" customWidth="1"/>
    <col min="16" max="16" width="26.42578125" bestFit="1" customWidth="1"/>
  </cols>
  <sheetData>
    <row r="34" spans="1:15" x14ac:dyDescent="0.25">
      <c r="N34" s="30" t="b">
        <v>0</v>
      </c>
      <c r="O34" s="30" t="b">
        <v>0</v>
      </c>
    </row>
    <row r="36" spans="1:15" x14ac:dyDescent="0.25">
      <c r="A36" s="11" t="s">
        <v>176</v>
      </c>
    </row>
    <row r="37" spans="1:15" ht="18.75" x14ac:dyDescent="0.3">
      <c r="A37" s="39" t="s">
        <v>244</v>
      </c>
      <c r="B37" s="38">
        <f>GETPIVOTDATA("[Measures].[Energie - Heizöl (kWh/a)]",$A$38)/1000</f>
        <v>1124.68</v>
      </c>
      <c r="C37" s="38">
        <f>GETPIVOTDATA("[Measures].[Energie - Erdgas (kWh/a)]",$A$38)/1000</f>
        <v>4337.1776</v>
      </c>
      <c r="D37" s="38">
        <f>GETPIVOTDATA("[Measures].[Energie - Flüssiggas (kWh/a)]",$A$38)/1000</f>
        <v>543.2472459183673</v>
      </c>
      <c r="E37" s="38">
        <f>GETPIVOTDATA("[Measures].[Summe von Strom (kWh/a):]",$A$38)/1000</f>
        <v>39.993000000000002</v>
      </c>
      <c r="F37" s="38">
        <f>GETPIVOTDATA("[Measures].[Energie - Wärmepumpe (kWh/a)]",$A$38)/1000</f>
        <v>1017.546</v>
      </c>
      <c r="G37" s="38">
        <f>GETPIVOTDATA("[Measures].[Energie - Holz (kWh/a)]",$A$38)/1000</f>
        <v>770.66750000000002</v>
      </c>
      <c r="H37" s="38">
        <f>GETPIVOTDATA("[Measures].[Energie - Pellets (kWh/a)]",$A$38)/1000</f>
        <v>736.37199999999996</v>
      </c>
      <c r="I37" s="38">
        <f>GETPIVOTDATA("[Measures].[Energie - Holzhackschnitzel (kWh/a)]",$A$38)/1000</f>
        <v>333</v>
      </c>
      <c r="J37" s="38">
        <f>GETPIVOTDATA("[Measures].[Summe Energie (kWh/a)]",$A$38)/1000</f>
        <v>8902.6833459183672</v>
      </c>
      <c r="K37" s="41">
        <f>GETPIVOTDATA("[Measures].[Summe von Hilfsspalte keine Energieangabe]",$A$38)</f>
        <v>133</v>
      </c>
      <c r="L37" s="41">
        <f>L117</f>
        <v>610</v>
      </c>
      <c r="M37" s="41"/>
      <c r="N37" s="38">
        <f>N117/1000</f>
        <v>8828.9543459183678</v>
      </c>
      <c r="O37" s="38">
        <f>O117/1000</f>
        <v>8828.9543459183678</v>
      </c>
    </row>
    <row r="38" spans="1:15" x14ac:dyDescent="0.25">
      <c r="A38" s="8" t="s">
        <v>177</v>
      </c>
      <c r="B38" t="s">
        <v>206</v>
      </c>
      <c r="C38" t="s">
        <v>207</v>
      </c>
      <c r="D38" t="s">
        <v>208</v>
      </c>
      <c r="E38" t="s">
        <v>201</v>
      </c>
      <c r="F38" t="s">
        <v>203</v>
      </c>
      <c r="G38" t="s">
        <v>205</v>
      </c>
      <c r="H38" t="s">
        <v>202</v>
      </c>
      <c r="I38" t="s">
        <v>204</v>
      </c>
      <c r="J38" t="s">
        <v>243</v>
      </c>
      <c r="K38" t="s">
        <v>245</v>
      </c>
      <c r="L38" s="18" t="s">
        <v>136</v>
      </c>
      <c r="M38" s="18" t="s">
        <v>246</v>
      </c>
      <c r="N38" s="18" t="s">
        <v>247</v>
      </c>
      <c r="O38" s="18" t="s">
        <v>247</v>
      </c>
    </row>
    <row r="39" spans="1:15" x14ac:dyDescent="0.25">
      <c r="A39" s="9" t="s">
        <v>178</v>
      </c>
      <c r="B39" s="17">
        <v>0</v>
      </c>
      <c r="C39" s="17">
        <v>41229</v>
      </c>
      <c r="D39" s="17">
        <v>0</v>
      </c>
      <c r="E39" s="17">
        <v>0</v>
      </c>
      <c r="F39" s="17">
        <v>0</v>
      </c>
      <c r="G39" s="17">
        <v>0</v>
      </c>
      <c r="H39" s="17">
        <v>0</v>
      </c>
      <c r="I39" s="17">
        <v>0</v>
      </c>
      <c r="J39" s="17">
        <v>41229</v>
      </c>
      <c r="K39" s="19">
        <v>2</v>
      </c>
      <c r="L39">
        <f>IF(_xlfn.XLOOKUP(A39,Straßenliste!A:A,Straßenliste!C:C,"")=0,"",_xlfn.XLOOKUP(A39,Straßenliste!A:A,Straßenliste!C:C,0))</f>
        <v>0</v>
      </c>
      <c r="M39" s="21" t="str">
        <f>IF(_xlfn.XLOOKUP(A39,Straßenliste!A:A,Straßenliste!D:D,"")=0,"",_xlfn.XLOOKUP(A39,Straßenliste!A:A,Straßenliste!D:D,""))</f>
        <v/>
      </c>
      <c r="N39" s="24">
        <f t="shared" ref="N39:N70" si="0">IF(M39&lt;&gt;"",IFERROR(IF($N$34=TRUE,(J39/(L39-K39))*L39,J39),0),0)</f>
        <v>0</v>
      </c>
      <c r="O39" s="24">
        <f t="shared" ref="O39:O70" si="1">IFERROR(IF($O$34=TRUE,N39/M39,N39),0)</f>
        <v>0</v>
      </c>
    </row>
    <row r="40" spans="1:15" x14ac:dyDescent="0.25">
      <c r="A40" s="9" t="s">
        <v>92</v>
      </c>
      <c r="B40" s="17">
        <v>0</v>
      </c>
      <c r="C40" s="17">
        <v>15500</v>
      </c>
      <c r="D40" s="17">
        <v>0</v>
      </c>
      <c r="E40" s="17">
        <v>0</v>
      </c>
      <c r="F40" s="17">
        <v>0</v>
      </c>
      <c r="G40" s="17">
        <v>0</v>
      </c>
      <c r="H40" s="17">
        <v>0</v>
      </c>
      <c r="I40" s="17">
        <v>0</v>
      </c>
      <c r="J40" s="17">
        <v>15500</v>
      </c>
      <c r="K40" s="17">
        <v>0</v>
      </c>
      <c r="L40">
        <f>IF(_xlfn.XLOOKUP(A40,Straßenliste!A:A,Straßenliste!C:C,"")=0,"",_xlfn.XLOOKUP(A40,Straßenliste!A:A,Straßenliste!C:C,0))</f>
        <v>0</v>
      </c>
      <c r="M40" s="21" t="str">
        <f>IF(_xlfn.XLOOKUP(A40,Straßenliste!A:A,Straßenliste!D:D,"")=0,"",_xlfn.XLOOKUP(A40,Straßenliste!A:A,Straßenliste!D:D,""))</f>
        <v/>
      </c>
      <c r="N40" s="24">
        <f t="shared" si="0"/>
        <v>0</v>
      </c>
      <c r="O40" s="24">
        <f t="shared" si="1"/>
        <v>0</v>
      </c>
    </row>
    <row r="41" spans="1:15" x14ac:dyDescent="0.25">
      <c r="A41" s="9" t="s">
        <v>55</v>
      </c>
      <c r="B41" s="17">
        <v>4000</v>
      </c>
      <c r="C41" s="17">
        <v>264161</v>
      </c>
      <c r="D41" s="17">
        <v>0</v>
      </c>
      <c r="E41" s="17">
        <v>0</v>
      </c>
      <c r="F41" s="17">
        <v>7200</v>
      </c>
      <c r="G41" s="17">
        <v>21775</v>
      </c>
      <c r="H41" s="17">
        <v>0</v>
      </c>
      <c r="I41" s="17">
        <v>0</v>
      </c>
      <c r="J41" s="17">
        <v>297136</v>
      </c>
      <c r="K41" s="17">
        <v>4</v>
      </c>
      <c r="L41">
        <f>IF(_xlfn.XLOOKUP(A41,Straßenliste!A:A,Straßenliste!C:C,"")=0,"",_xlfn.XLOOKUP(A41,Straßenliste!A:A,Straßenliste!C:C,0))</f>
        <v>19</v>
      </c>
      <c r="M41" s="21">
        <f>IF(_xlfn.XLOOKUP(A41,Straßenliste!A:A,Straßenliste!D:D,"")=0,"",_xlfn.XLOOKUP(A41,Straßenliste!A:A,Straßenliste!D:D,""))</f>
        <v>0.6333333333333333</v>
      </c>
      <c r="N41" s="24">
        <f t="shared" si="0"/>
        <v>297136</v>
      </c>
      <c r="O41" s="24">
        <f t="shared" si="1"/>
        <v>297136</v>
      </c>
    </row>
    <row r="42" spans="1:15" x14ac:dyDescent="0.25">
      <c r="A42" s="9" t="s">
        <v>45</v>
      </c>
      <c r="B42" s="17">
        <v>0</v>
      </c>
      <c r="C42" s="17">
        <v>28600</v>
      </c>
      <c r="D42" s="17">
        <v>19183.673469387755</v>
      </c>
      <c r="E42" s="17">
        <v>0</v>
      </c>
      <c r="F42" s="17">
        <v>45600</v>
      </c>
      <c r="G42" s="17">
        <v>3350</v>
      </c>
      <c r="H42" s="17">
        <v>0</v>
      </c>
      <c r="I42" s="17">
        <v>0</v>
      </c>
      <c r="J42" s="17">
        <v>96733.673469387752</v>
      </c>
      <c r="K42" s="17">
        <v>2</v>
      </c>
      <c r="L42">
        <f>IF(_xlfn.XLOOKUP(A42,Straßenliste!A:A,Straßenliste!C:C,"")=0,"",_xlfn.XLOOKUP(A42,Straßenliste!A:A,Straßenliste!C:C,0))</f>
        <v>8</v>
      </c>
      <c r="M42" s="21">
        <f>IF(_xlfn.XLOOKUP(A42,Straßenliste!A:A,Straßenliste!D:D,"")=0,"",_xlfn.XLOOKUP(A42,Straßenliste!A:A,Straßenliste!D:D,""))</f>
        <v>0.72727272727272729</v>
      </c>
      <c r="N42" s="24">
        <f t="shared" si="0"/>
        <v>96733.673469387752</v>
      </c>
      <c r="O42" s="24">
        <f t="shared" si="1"/>
        <v>96733.673469387752</v>
      </c>
    </row>
    <row r="43" spans="1:15" x14ac:dyDescent="0.25">
      <c r="A43" s="9" t="s">
        <v>97</v>
      </c>
      <c r="B43" s="17">
        <v>8000</v>
      </c>
      <c r="C43" s="17">
        <v>38500</v>
      </c>
      <c r="D43" s="17">
        <v>0</v>
      </c>
      <c r="E43" s="17">
        <v>0</v>
      </c>
      <c r="F43" s="17">
        <v>0</v>
      </c>
      <c r="G43" s="17">
        <v>5025</v>
      </c>
      <c r="H43" s="17">
        <v>0</v>
      </c>
      <c r="I43" s="17">
        <v>0</v>
      </c>
      <c r="J43" s="17">
        <v>51525</v>
      </c>
      <c r="K43" s="17">
        <v>2</v>
      </c>
      <c r="L43">
        <f>IF(_xlfn.XLOOKUP(A43,Straßenliste!A:A,Straßenliste!C:C,"")=0,"",_xlfn.XLOOKUP(A43,Straßenliste!A:A,Straßenliste!C:C,0))</f>
        <v>5</v>
      </c>
      <c r="M43" s="21">
        <f>IF(_xlfn.XLOOKUP(A43,Straßenliste!A:A,Straßenliste!D:D,"")=0,"",_xlfn.XLOOKUP(A43,Straßenliste!A:A,Straßenliste!D:D,""))</f>
        <v>0.5</v>
      </c>
      <c r="N43" s="24">
        <f t="shared" si="0"/>
        <v>51525</v>
      </c>
      <c r="O43" s="24">
        <f t="shared" si="1"/>
        <v>51525</v>
      </c>
    </row>
    <row r="44" spans="1:15" x14ac:dyDescent="0.25">
      <c r="A44" s="9" t="s">
        <v>31</v>
      </c>
      <c r="B44" s="17">
        <v>5000</v>
      </c>
      <c r="C44" s="17">
        <v>0</v>
      </c>
      <c r="D44" s="17">
        <v>0</v>
      </c>
      <c r="E44" s="17">
        <v>0</v>
      </c>
      <c r="F44" s="17">
        <v>7434</v>
      </c>
      <c r="G44" s="17">
        <v>6700</v>
      </c>
      <c r="H44" s="17">
        <v>14700.000000000002</v>
      </c>
      <c r="I44" s="17">
        <v>0</v>
      </c>
      <c r="J44" s="17">
        <v>33834</v>
      </c>
      <c r="K44" s="17">
        <v>0</v>
      </c>
      <c r="L44">
        <f>IF(_xlfn.XLOOKUP(A44,Straßenliste!A:A,Straßenliste!C:C,"")=0,"",_xlfn.XLOOKUP(A44,Straßenliste!A:A,Straßenliste!C:C,0))</f>
        <v>3</v>
      </c>
      <c r="M44" s="21">
        <f>IF(_xlfn.XLOOKUP(A44,Straßenliste!A:A,Straßenliste!D:D,"")=0,"",_xlfn.XLOOKUP(A44,Straßenliste!A:A,Straßenliste!D:D,""))</f>
        <v>0.42857142857142855</v>
      </c>
      <c r="N44" s="24">
        <f t="shared" si="0"/>
        <v>33834</v>
      </c>
      <c r="O44" s="24">
        <f t="shared" si="1"/>
        <v>33834</v>
      </c>
    </row>
    <row r="45" spans="1:15" x14ac:dyDescent="0.25">
      <c r="A45" s="9" t="s">
        <v>73</v>
      </c>
      <c r="B45" s="17">
        <v>0</v>
      </c>
      <c r="C45" s="17">
        <v>0</v>
      </c>
      <c r="D45" s="17">
        <v>0</v>
      </c>
      <c r="E45" s="17">
        <v>0</v>
      </c>
      <c r="F45" s="17">
        <v>0</v>
      </c>
      <c r="G45" s="17">
        <v>0</v>
      </c>
      <c r="H45" s="17">
        <v>0</v>
      </c>
      <c r="I45" s="17">
        <v>0</v>
      </c>
      <c r="J45" s="17">
        <v>0</v>
      </c>
      <c r="K45" s="17">
        <v>1</v>
      </c>
      <c r="L45">
        <f>IF(_xlfn.XLOOKUP(A45,Straßenliste!A:A,Straßenliste!C:C,"")=0,"",_xlfn.XLOOKUP(A45,Straßenliste!A:A,Straßenliste!C:C,0))</f>
        <v>1</v>
      </c>
      <c r="M45" s="21">
        <f>IF(_xlfn.XLOOKUP(A45,Straßenliste!A:A,Straßenliste!D:D,"")=0,"",_xlfn.XLOOKUP(A45,Straßenliste!A:A,Straßenliste!D:D,""))</f>
        <v>1</v>
      </c>
      <c r="N45" s="24">
        <f t="shared" si="0"/>
        <v>0</v>
      </c>
      <c r="O45" s="24">
        <f t="shared" si="1"/>
        <v>0</v>
      </c>
    </row>
    <row r="46" spans="1:15" x14ac:dyDescent="0.25">
      <c r="A46" s="9" t="s">
        <v>51</v>
      </c>
      <c r="B46" s="17">
        <v>6000</v>
      </c>
      <c r="C46" s="17">
        <v>0</v>
      </c>
      <c r="D46" s="17">
        <v>119521.95918367346</v>
      </c>
      <c r="E46" s="17">
        <v>0</v>
      </c>
      <c r="F46" s="17">
        <v>25500</v>
      </c>
      <c r="G46" s="17">
        <v>28475</v>
      </c>
      <c r="H46" s="17">
        <v>980.00000000000011</v>
      </c>
      <c r="I46" s="17">
        <v>0</v>
      </c>
      <c r="J46" s="17">
        <v>180476.95918367346</v>
      </c>
      <c r="K46" s="17">
        <v>1</v>
      </c>
      <c r="L46">
        <f>IF(_xlfn.XLOOKUP(A46,Straßenliste!A:A,Straßenliste!C:C,"")=0,"",_xlfn.XLOOKUP(A46,Straßenliste!A:A,Straßenliste!C:C,0))</f>
        <v>8</v>
      </c>
      <c r="M46" s="21">
        <f>IF(_xlfn.XLOOKUP(A46,Straßenliste!A:A,Straßenliste!D:D,"")=0,"",_xlfn.XLOOKUP(A46,Straßenliste!A:A,Straßenliste!D:D,""))</f>
        <v>0.29629629629629628</v>
      </c>
      <c r="N46" s="24">
        <f t="shared" si="0"/>
        <v>180476.95918367346</v>
      </c>
      <c r="O46" s="24">
        <f t="shared" si="1"/>
        <v>180476.95918367346</v>
      </c>
    </row>
    <row r="47" spans="1:15" x14ac:dyDescent="0.25">
      <c r="A47" s="9" t="s">
        <v>98</v>
      </c>
      <c r="B47" s="17">
        <v>8000</v>
      </c>
      <c r="C47" s="17">
        <v>23100</v>
      </c>
      <c r="D47" s="17">
        <v>0</v>
      </c>
      <c r="E47" s="17">
        <v>0</v>
      </c>
      <c r="F47" s="17">
        <v>0</v>
      </c>
      <c r="G47" s="17">
        <v>8375</v>
      </c>
      <c r="H47" s="17">
        <v>0</v>
      </c>
      <c r="I47" s="17">
        <v>0</v>
      </c>
      <c r="J47" s="17">
        <v>39475</v>
      </c>
      <c r="K47" s="17">
        <v>0</v>
      </c>
      <c r="L47">
        <f>IF(_xlfn.XLOOKUP(A47,Straßenliste!A:A,Straßenliste!C:C,"")=0,"",_xlfn.XLOOKUP(A47,Straßenliste!A:A,Straßenliste!C:C,0))</f>
        <v>2</v>
      </c>
      <c r="M47" s="21">
        <f>IF(_xlfn.XLOOKUP(A47,Straßenliste!A:A,Straßenliste!D:D,"")=0,"",_xlfn.XLOOKUP(A47,Straßenliste!A:A,Straßenliste!D:D,""))</f>
        <v>1</v>
      </c>
      <c r="N47" s="24">
        <f t="shared" si="0"/>
        <v>39475</v>
      </c>
      <c r="O47" s="24">
        <f t="shared" si="1"/>
        <v>39475</v>
      </c>
    </row>
    <row r="48" spans="1:15" x14ac:dyDescent="0.25">
      <c r="A48" s="9" t="s">
        <v>28</v>
      </c>
      <c r="B48" s="17">
        <v>0</v>
      </c>
      <c r="C48" s="17">
        <v>26400</v>
      </c>
      <c r="D48" s="17">
        <v>0</v>
      </c>
      <c r="E48" s="17">
        <v>0</v>
      </c>
      <c r="F48" s="17">
        <v>15600</v>
      </c>
      <c r="G48" s="17">
        <v>0</v>
      </c>
      <c r="H48" s="17">
        <v>0</v>
      </c>
      <c r="I48" s="17">
        <v>0</v>
      </c>
      <c r="J48" s="17">
        <v>42000</v>
      </c>
      <c r="K48" s="17">
        <v>2</v>
      </c>
      <c r="L48">
        <f>IF(_xlfn.XLOOKUP(A48,Straßenliste!A:A,Straßenliste!C:C,"")=0,"",_xlfn.XLOOKUP(A48,Straßenliste!A:A,Straßenliste!C:C,0))</f>
        <v>4</v>
      </c>
      <c r="M48" s="21">
        <f>IF(_xlfn.XLOOKUP(A48,Straßenliste!A:A,Straßenliste!D:D,"")=0,"",_xlfn.XLOOKUP(A48,Straßenliste!A:A,Straßenliste!D:D,""))</f>
        <v>0.22222222222222221</v>
      </c>
      <c r="N48" s="24">
        <f t="shared" si="0"/>
        <v>42000</v>
      </c>
      <c r="O48" s="24">
        <f t="shared" si="1"/>
        <v>42000</v>
      </c>
    </row>
    <row r="49" spans="1:15" x14ac:dyDescent="0.25">
      <c r="A49" s="9" t="s">
        <v>110</v>
      </c>
      <c r="B49" s="17">
        <v>3000</v>
      </c>
      <c r="C49" s="17">
        <v>0</v>
      </c>
      <c r="D49" s="17">
        <v>0</v>
      </c>
      <c r="E49" s="17">
        <v>0</v>
      </c>
      <c r="F49" s="17">
        <v>0</v>
      </c>
      <c r="G49" s="17">
        <v>0</v>
      </c>
      <c r="H49" s="17">
        <v>0</v>
      </c>
      <c r="I49" s="17">
        <v>0</v>
      </c>
      <c r="J49" s="17">
        <v>3000</v>
      </c>
      <c r="K49" s="17">
        <v>1</v>
      </c>
      <c r="L49">
        <f>IF(_xlfn.XLOOKUP(A49,Straßenliste!A:A,Straßenliste!C:C,"")=0,"",_xlfn.XLOOKUP(A49,Straßenliste!A:A,Straßenliste!C:C,0))</f>
        <v>2</v>
      </c>
      <c r="M49" s="21">
        <f>IF(_xlfn.XLOOKUP(A49,Straßenliste!A:A,Straßenliste!D:D,"")=0,"",_xlfn.XLOOKUP(A49,Straßenliste!A:A,Straßenliste!D:D,""))</f>
        <v>0.4</v>
      </c>
      <c r="N49" s="24">
        <f t="shared" si="0"/>
        <v>3000</v>
      </c>
      <c r="O49" s="24">
        <f t="shared" si="1"/>
        <v>3000</v>
      </c>
    </row>
    <row r="50" spans="1:15" x14ac:dyDescent="0.25">
      <c r="A50" s="9" t="s">
        <v>122</v>
      </c>
      <c r="B50" s="17">
        <v>0</v>
      </c>
      <c r="C50" s="17">
        <v>0</v>
      </c>
      <c r="D50" s="17">
        <v>0</v>
      </c>
      <c r="E50" s="17">
        <v>0</v>
      </c>
      <c r="F50" s="17">
        <v>0</v>
      </c>
      <c r="G50" s="17">
        <v>0</v>
      </c>
      <c r="H50" s="17">
        <v>0</v>
      </c>
      <c r="I50" s="17">
        <v>0</v>
      </c>
      <c r="J50" s="17">
        <v>0</v>
      </c>
      <c r="K50" s="17">
        <v>1</v>
      </c>
      <c r="L50">
        <f>IF(_xlfn.XLOOKUP(A50,Straßenliste!A:A,Straßenliste!C:C,"")=0,"",_xlfn.XLOOKUP(A50,Straßenliste!A:A,Straßenliste!C:C,0))</f>
        <v>1</v>
      </c>
      <c r="M50" s="21">
        <f>IF(_xlfn.XLOOKUP(A50,Straßenliste!A:A,Straßenliste!D:D,"")=0,"",_xlfn.XLOOKUP(A50,Straßenliste!A:A,Straßenliste!D:D,""))</f>
        <v>0.33333333333333331</v>
      </c>
      <c r="N50" s="24">
        <f t="shared" si="0"/>
        <v>0</v>
      </c>
      <c r="O50" s="24">
        <f t="shared" si="1"/>
        <v>0</v>
      </c>
    </row>
    <row r="51" spans="1:15" x14ac:dyDescent="0.25">
      <c r="A51" s="9" t="s">
        <v>114</v>
      </c>
      <c r="B51" s="17">
        <v>8000</v>
      </c>
      <c r="C51" s="17">
        <v>0</v>
      </c>
      <c r="D51" s="17">
        <v>0</v>
      </c>
      <c r="E51" s="17">
        <v>2000</v>
      </c>
      <c r="F51" s="17">
        <v>0</v>
      </c>
      <c r="G51" s="17">
        <v>0</v>
      </c>
      <c r="H51" s="17">
        <v>0</v>
      </c>
      <c r="I51" s="17">
        <v>0</v>
      </c>
      <c r="J51" s="17">
        <v>10000</v>
      </c>
      <c r="K51" s="17">
        <v>1</v>
      </c>
      <c r="L51">
        <f>IF(_xlfn.XLOOKUP(A51,Straßenliste!A:A,Straßenliste!C:C,"")=0,"",_xlfn.XLOOKUP(A51,Straßenliste!A:A,Straßenliste!C:C,0))</f>
        <v>2</v>
      </c>
      <c r="M51" s="21">
        <f>IF(_xlfn.XLOOKUP(A51,Straßenliste!A:A,Straßenliste!D:D,"")=0,"",_xlfn.XLOOKUP(A51,Straßenliste!A:A,Straßenliste!D:D,""))</f>
        <v>1</v>
      </c>
      <c r="N51" s="24">
        <f t="shared" si="0"/>
        <v>10000</v>
      </c>
      <c r="O51" s="24">
        <f t="shared" si="1"/>
        <v>10000</v>
      </c>
    </row>
    <row r="52" spans="1:15" x14ac:dyDescent="0.25">
      <c r="A52" s="9" t="s">
        <v>132</v>
      </c>
      <c r="B52" s="17">
        <v>0</v>
      </c>
      <c r="C52" s="17">
        <v>25300</v>
      </c>
      <c r="D52" s="17">
        <v>0</v>
      </c>
      <c r="E52" s="17">
        <v>0</v>
      </c>
      <c r="F52" s="17">
        <v>0</v>
      </c>
      <c r="G52" s="17">
        <v>6700</v>
      </c>
      <c r="H52" s="17">
        <v>0</v>
      </c>
      <c r="I52" s="17">
        <v>0</v>
      </c>
      <c r="J52" s="17">
        <v>32000</v>
      </c>
      <c r="K52" s="17">
        <v>0</v>
      </c>
      <c r="L52">
        <f>IF(_xlfn.XLOOKUP(A52,Straßenliste!A:A,Straßenliste!C:C,"")=0,"",_xlfn.XLOOKUP(A52,Straßenliste!A:A,Straßenliste!C:C,0))</f>
        <v>1</v>
      </c>
      <c r="M52" s="21">
        <f>IF(_xlfn.XLOOKUP(A52,Straßenliste!A:A,Straßenliste!D:D,"")=0,"",_xlfn.XLOOKUP(A52,Straßenliste!A:A,Straßenliste!D:D,""))</f>
        <v>0.16666666666666666</v>
      </c>
      <c r="N52" s="24">
        <f t="shared" si="0"/>
        <v>32000</v>
      </c>
      <c r="O52" s="24">
        <f t="shared" si="1"/>
        <v>32000</v>
      </c>
    </row>
    <row r="53" spans="1:15" x14ac:dyDescent="0.25">
      <c r="A53" s="9" t="s">
        <v>36</v>
      </c>
      <c r="B53" s="17">
        <v>94300</v>
      </c>
      <c r="C53" s="17">
        <v>219620</v>
      </c>
      <c r="D53" s="17">
        <v>0</v>
      </c>
      <c r="E53" s="17">
        <v>8100</v>
      </c>
      <c r="F53" s="17">
        <v>44100</v>
      </c>
      <c r="G53" s="17">
        <v>27637.5</v>
      </c>
      <c r="H53" s="17">
        <v>784</v>
      </c>
      <c r="I53" s="17">
        <v>0</v>
      </c>
      <c r="J53" s="17">
        <v>394541.5</v>
      </c>
      <c r="K53" s="17">
        <v>6</v>
      </c>
      <c r="L53">
        <f>IF(_xlfn.XLOOKUP(A53,Straßenliste!A:A,Straßenliste!C:C,"")=0,"",_xlfn.XLOOKUP(A53,Straßenliste!A:A,Straßenliste!C:C,0))</f>
        <v>48</v>
      </c>
      <c r="M53" s="21">
        <f>IF(_xlfn.XLOOKUP(A53,Straßenliste!A:A,Straßenliste!D:D,"")=0,"",_xlfn.XLOOKUP(A53,Straßenliste!A:A,Straßenliste!D:D,""))</f>
        <v>0.676056338028169</v>
      </c>
      <c r="N53" s="24">
        <f t="shared" si="0"/>
        <v>394541.5</v>
      </c>
      <c r="O53" s="24">
        <f t="shared" si="1"/>
        <v>394541.5</v>
      </c>
    </row>
    <row r="54" spans="1:15" x14ac:dyDescent="0.25">
      <c r="A54" s="9" t="s">
        <v>75</v>
      </c>
      <c r="B54" s="17">
        <v>17000</v>
      </c>
      <c r="C54" s="17">
        <v>0</v>
      </c>
      <c r="D54" s="17">
        <v>0</v>
      </c>
      <c r="E54" s="17">
        <v>0</v>
      </c>
      <c r="F54" s="17">
        <v>0</v>
      </c>
      <c r="G54" s="17">
        <v>0</v>
      </c>
      <c r="H54" s="17">
        <v>0</v>
      </c>
      <c r="I54" s="17">
        <v>0</v>
      </c>
      <c r="J54" s="17">
        <v>17000</v>
      </c>
      <c r="K54" s="17">
        <v>0</v>
      </c>
      <c r="L54">
        <f>IF(_xlfn.XLOOKUP(A54,Straßenliste!A:A,Straßenliste!C:C,"")=0,"",_xlfn.XLOOKUP(A54,Straßenliste!A:A,Straßenliste!C:C,0))</f>
        <v>3</v>
      </c>
      <c r="M54" s="21">
        <f>IF(_xlfn.XLOOKUP(A54,Straßenliste!A:A,Straßenliste!D:D,"")=0,"",_xlfn.XLOOKUP(A54,Straßenliste!A:A,Straßenliste!D:D,""))</f>
        <v>0.6</v>
      </c>
      <c r="N54" s="24">
        <f t="shared" si="0"/>
        <v>17000</v>
      </c>
      <c r="O54" s="24">
        <f t="shared" si="1"/>
        <v>17000</v>
      </c>
    </row>
    <row r="55" spans="1:15" x14ac:dyDescent="0.25">
      <c r="A55" s="9" t="s">
        <v>50</v>
      </c>
      <c r="B55" s="17">
        <v>4000</v>
      </c>
      <c r="C55" s="17">
        <v>0</v>
      </c>
      <c r="D55" s="17">
        <v>0</v>
      </c>
      <c r="E55" s="17">
        <v>0</v>
      </c>
      <c r="F55" s="17">
        <v>0</v>
      </c>
      <c r="G55" s="17">
        <v>0</v>
      </c>
      <c r="H55" s="17">
        <v>0</v>
      </c>
      <c r="I55" s="17">
        <v>37000</v>
      </c>
      <c r="J55" s="17">
        <v>41000</v>
      </c>
      <c r="K55" s="17">
        <v>0</v>
      </c>
      <c r="L55">
        <f>IF(_xlfn.XLOOKUP(A55,Straßenliste!A:A,Straßenliste!C:C,"")=0,"",_xlfn.XLOOKUP(A55,Straßenliste!A:A,Straßenliste!C:C,0))</f>
        <v>2</v>
      </c>
      <c r="M55" s="21">
        <f>IF(_xlfn.XLOOKUP(A55,Straßenliste!A:A,Straßenliste!D:D,"")=0,"",_xlfn.XLOOKUP(A55,Straßenliste!A:A,Straßenliste!D:D,""))</f>
        <v>0.22222222222222221</v>
      </c>
      <c r="N55" s="24">
        <f t="shared" si="0"/>
        <v>41000</v>
      </c>
      <c r="O55" s="24">
        <f t="shared" si="1"/>
        <v>41000</v>
      </c>
    </row>
    <row r="56" spans="1:15" x14ac:dyDescent="0.25">
      <c r="A56" s="9" t="s">
        <v>81</v>
      </c>
      <c r="B56" s="17">
        <v>16000</v>
      </c>
      <c r="C56" s="17">
        <v>12100</v>
      </c>
      <c r="D56" s="17">
        <v>0</v>
      </c>
      <c r="E56" s="17">
        <v>0</v>
      </c>
      <c r="F56" s="17">
        <v>0</v>
      </c>
      <c r="G56" s="17">
        <v>5025</v>
      </c>
      <c r="H56" s="17">
        <v>0</v>
      </c>
      <c r="I56" s="17">
        <v>0</v>
      </c>
      <c r="J56" s="17">
        <v>33125</v>
      </c>
      <c r="K56" s="17">
        <v>2</v>
      </c>
      <c r="L56">
        <f>IF(_xlfn.XLOOKUP(A56,Straßenliste!A:A,Straßenliste!C:C,"")=0,"",_xlfn.XLOOKUP(A56,Straßenliste!A:A,Straßenliste!C:C,0))</f>
        <v>5</v>
      </c>
      <c r="M56" s="21">
        <f>IF(_xlfn.XLOOKUP(A56,Straßenliste!A:A,Straßenliste!D:D,"")=0,"",_xlfn.XLOOKUP(A56,Straßenliste!A:A,Straßenliste!D:D,""))</f>
        <v>0.55555555555555558</v>
      </c>
      <c r="N56" s="24">
        <f t="shared" si="0"/>
        <v>33125</v>
      </c>
      <c r="O56" s="24">
        <f t="shared" si="1"/>
        <v>33125</v>
      </c>
    </row>
    <row r="57" spans="1:15" x14ac:dyDescent="0.25">
      <c r="A57" s="9" t="s">
        <v>34</v>
      </c>
      <c r="B57" s="17">
        <v>7000</v>
      </c>
      <c r="C57" s="17">
        <v>0</v>
      </c>
      <c r="D57" s="17">
        <v>32535.75</v>
      </c>
      <c r="E57" s="17">
        <v>0</v>
      </c>
      <c r="F57" s="17">
        <v>0</v>
      </c>
      <c r="G57" s="17">
        <v>5025</v>
      </c>
      <c r="H57" s="17">
        <v>0</v>
      </c>
      <c r="I57" s="17">
        <v>0</v>
      </c>
      <c r="J57" s="17">
        <v>44560.75</v>
      </c>
      <c r="K57" s="17">
        <v>0</v>
      </c>
      <c r="L57">
        <f>IF(_xlfn.XLOOKUP(A57,Straßenliste!A:A,Straßenliste!C:C,"")=0,"",_xlfn.XLOOKUP(A57,Straßenliste!A:A,Straßenliste!C:C,0))</f>
        <v>2</v>
      </c>
      <c r="M57" s="21">
        <f>IF(_xlfn.XLOOKUP(A57,Straßenliste!A:A,Straßenliste!D:D,"")=0,"",_xlfn.XLOOKUP(A57,Straßenliste!A:A,Straßenliste!D:D,""))</f>
        <v>0.33333333333333331</v>
      </c>
      <c r="N57" s="24">
        <f t="shared" si="0"/>
        <v>44560.75</v>
      </c>
      <c r="O57" s="24">
        <f t="shared" si="1"/>
        <v>44560.75</v>
      </c>
    </row>
    <row r="58" spans="1:15" x14ac:dyDescent="0.25">
      <c r="A58" s="9" t="s">
        <v>49</v>
      </c>
      <c r="B58" s="17">
        <v>13200</v>
      </c>
      <c r="C58" s="17">
        <v>33000</v>
      </c>
      <c r="D58" s="17">
        <v>14241</v>
      </c>
      <c r="E58" s="17">
        <v>0</v>
      </c>
      <c r="F58" s="17">
        <v>27300</v>
      </c>
      <c r="G58" s="17">
        <v>26800</v>
      </c>
      <c r="H58" s="17">
        <v>0</v>
      </c>
      <c r="I58" s="17">
        <v>0</v>
      </c>
      <c r="J58" s="17">
        <v>114541</v>
      </c>
      <c r="K58" s="17">
        <v>3</v>
      </c>
      <c r="L58">
        <f>IF(_xlfn.XLOOKUP(A58,Straßenliste!A:A,Straßenliste!C:C,"")=0,"",_xlfn.XLOOKUP(A58,Straßenliste!A:A,Straßenliste!C:C,0))</f>
        <v>13</v>
      </c>
      <c r="M58" s="21">
        <f>IF(_xlfn.XLOOKUP(A58,Straßenliste!A:A,Straßenliste!D:D,"")=0,"",_xlfn.XLOOKUP(A58,Straßenliste!A:A,Straßenliste!D:D,""))</f>
        <v>0.56521739130434778</v>
      </c>
      <c r="N58" s="24">
        <f t="shared" si="0"/>
        <v>114541</v>
      </c>
      <c r="O58" s="24">
        <f t="shared" si="1"/>
        <v>114541</v>
      </c>
    </row>
    <row r="59" spans="1:15" x14ac:dyDescent="0.25">
      <c r="A59" s="9" t="s">
        <v>40</v>
      </c>
      <c r="B59" s="17">
        <v>23000</v>
      </c>
      <c r="C59" s="17">
        <v>102260</v>
      </c>
      <c r="D59" s="17">
        <v>0</v>
      </c>
      <c r="E59" s="17">
        <v>3713</v>
      </c>
      <c r="F59" s="17">
        <v>47829</v>
      </c>
      <c r="G59" s="17">
        <v>40200</v>
      </c>
      <c r="H59" s="17">
        <v>26068</v>
      </c>
      <c r="I59" s="17">
        <v>0</v>
      </c>
      <c r="J59" s="17">
        <v>243070</v>
      </c>
      <c r="K59" s="17">
        <v>1</v>
      </c>
      <c r="L59">
        <f>IF(_xlfn.XLOOKUP(A59,Straßenliste!A:A,Straßenliste!C:C,"")=0,"",_xlfn.XLOOKUP(A59,Straßenliste!A:A,Straßenliste!C:C,0))</f>
        <v>16</v>
      </c>
      <c r="M59" s="21">
        <f>IF(_xlfn.XLOOKUP(A59,Straßenliste!A:A,Straßenliste!D:D,"")=0,"",_xlfn.XLOOKUP(A59,Straßenliste!A:A,Straßenliste!D:D,""))</f>
        <v>0.47058823529411764</v>
      </c>
      <c r="N59" s="24">
        <f t="shared" si="0"/>
        <v>243070</v>
      </c>
      <c r="O59" s="24">
        <f t="shared" si="1"/>
        <v>243070</v>
      </c>
    </row>
    <row r="60" spans="1:15" x14ac:dyDescent="0.25">
      <c r="A60" s="9" t="s">
        <v>71</v>
      </c>
      <c r="B60" s="17">
        <v>13200</v>
      </c>
      <c r="C60" s="17">
        <v>0</v>
      </c>
      <c r="D60" s="17">
        <v>21150</v>
      </c>
      <c r="E60" s="17">
        <v>0</v>
      </c>
      <c r="F60" s="17">
        <v>25500</v>
      </c>
      <c r="G60" s="17">
        <v>25125</v>
      </c>
      <c r="H60" s="17">
        <v>32340.000000000004</v>
      </c>
      <c r="I60" s="17">
        <v>0</v>
      </c>
      <c r="J60" s="17">
        <v>117315</v>
      </c>
      <c r="K60" s="17">
        <v>2</v>
      </c>
      <c r="L60">
        <f>IF(_xlfn.XLOOKUP(A60,Straßenliste!A:A,Straßenliste!C:C,"")=0,"",_xlfn.XLOOKUP(A60,Straßenliste!A:A,Straßenliste!C:C,0))</f>
        <v>12</v>
      </c>
      <c r="M60" s="21">
        <f>IF(_xlfn.XLOOKUP(A60,Straßenliste!A:A,Straßenliste!D:D,"")=0,"",_xlfn.XLOOKUP(A60,Straßenliste!A:A,Straßenliste!D:D,""))</f>
        <v>0.54545454545454541</v>
      </c>
      <c r="N60" s="24">
        <f t="shared" si="0"/>
        <v>117315</v>
      </c>
      <c r="O60" s="24">
        <f t="shared" si="1"/>
        <v>117315</v>
      </c>
    </row>
    <row r="61" spans="1:15" x14ac:dyDescent="0.25">
      <c r="A61" s="9" t="s">
        <v>38</v>
      </c>
      <c r="B61" s="17">
        <v>27600</v>
      </c>
      <c r="C61" s="17">
        <v>0</v>
      </c>
      <c r="D61" s="17">
        <v>0</v>
      </c>
      <c r="E61" s="17">
        <v>0</v>
      </c>
      <c r="F61" s="17">
        <v>0</v>
      </c>
      <c r="G61" s="17">
        <v>16750</v>
      </c>
      <c r="H61" s="17">
        <v>0</v>
      </c>
      <c r="I61" s="17">
        <v>0</v>
      </c>
      <c r="J61" s="17">
        <v>44350</v>
      </c>
      <c r="K61" s="17">
        <v>4</v>
      </c>
      <c r="L61">
        <f>IF(_xlfn.XLOOKUP(A61,Straßenliste!A:A,Straßenliste!C:C,"")=0,"",_xlfn.XLOOKUP(A61,Straßenliste!A:A,Straßenliste!C:C,0))</f>
        <v>9</v>
      </c>
      <c r="M61" s="21">
        <f>IF(_xlfn.XLOOKUP(A61,Straßenliste!A:A,Straßenliste!D:D,"")=0,"",_xlfn.XLOOKUP(A61,Straßenliste!A:A,Straßenliste!D:D,""))</f>
        <v>0.45</v>
      </c>
      <c r="N61" s="24">
        <f t="shared" si="0"/>
        <v>44350</v>
      </c>
      <c r="O61" s="24">
        <f t="shared" si="1"/>
        <v>44350</v>
      </c>
    </row>
    <row r="62" spans="1:15" x14ac:dyDescent="0.25">
      <c r="A62" s="9" t="s">
        <v>78</v>
      </c>
      <c r="B62" s="17">
        <v>0</v>
      </c>
      <c r="C62" s="17">
        <v>0</v>
      </c>
      <c r="D62" s="17">
        <v>0</v>
      </c>
      <c r="E62" s="17">
        <v>0</v>
      </c>
      <c r="F62" s="17">
        <v>0</v>
      </c>
      <c r="G62" s="17">
        <v>0</v>
      </c>
      <c r="H62" s="17">
        <v>58800.000000000007</v>
      </c>
      <c r="I62" s="17">
        <v>0</v>
      </c>
      <c r="J62" s="17">
        <v>58800.000000000007</v>
      </c>
      <c r="K62" s="17">
        <v>0</v>
      </c>
      <c r="L62">
        <f>IF(_xlfn.XLOOKUP(A62,Straßenliste!A:A,Straßenliste!C:C,"")=0,"",_xlfn.XLOOKUP(A62,Straßenliste!A:A,Straßenliste!C:C,0))</f>
        <v>1</v>
      </c>
      <c r="M62" s="21">
        <f>IF(_xlfn.XLOOKUP(A62,Straßenliste!A:A,Straßenliste!D:D,"")=0,"",_xlfn.XLOOKUP(A62,Straßenliste!A:A,Straßenliste!D:D,""))</f>
        <v>0.33333333333333331</v>
      </c>
      <c r="N62" s="24">
        <f t="shared" si="0"/>
        <v>58800.000000000007</v>
      </c>
      <c r="O62" s="24">
        <f t="shared" si="1"/>
        <v>58800.000000000007</v>
      </c>
    </row>
    <row r="63" spans="1:15" x14ac:dyDescent="0.25">
      <c r="A63" s="9" t="s">
        <v>58</v>
      </c>
      <c r="B63" s="17">
        <v>13900</v>
      </c>
      <c r="C63" s="17">
        <v>2596</v>
      </c>
      <c r="D63" s="17">
        <v>0</v>
      </c>
      <c r="E63" s="17">
        <v>0</v>
      </c>
      <c r="F63" s="17">
        <v>0</v>
      </c>
      <c r="G63" s="17">
        <v>23450</v>
      </c>
      <c r="H63" s="17">
        <v>19600</v>
      </c>
      <c r="I63" s="17">
        <v>0</v>
      </c>
      <c r="J63" s="17">
        <v>59546</v>
      </c>
      <c r="K63" s="17">
        <v>1</v>
      </c>
      <c r="L63">
        <f>IF(_xlfn.XLOOKUP(A63,Straßenliste!A:A,Straßenliste!C:C,"")=0,"",_xlfn.XLOOKUP(A63,Straßenliste!A:A,Straßenliste!C:C,0))</f>
        <v>7</v>
      </c>
      <c r="M63" s="21">
        <f>IF(_xlfn.XLOOKUP(A63,Straßenliste!A:A,Straßenliste!D:D,"")=0,"",_xlfn.XLOOKUP(A63,Straßenliste!A:A,Straßenliste!D:D,""))</f>
        <v>0.4375</v>
      </c>
      <c r="N63" s="24">
        <f t="shared" si="0"/>
        <v>59546</v>
      </c>
      <c r="O63" s="24">
        <f t="shared" si="1"/>
        <v>59546</v>
      </c>
    </row>
    <row r="64" spans="1:15" x14ac:dyDescent="0.25">
      <c r="A64" s="9" t="s">
        <v>70</v>
      </c>
      <c r="B64" s="17">
        <v>10200</v>
      </c>
      <c r="C64" s="17">
        <v>18000</v>
      </c>
      <c r="D64" s="17">
        <v>0</v>
      </c>
      <c r="E64" s="17">
        <v>0</v>
      </c>
      <c r="F64" s="17">
        <v>84000</v>
      </c>
      <c r="G64" s="17">
        <v>0</v>
      </c>
      <c r="H64" s="17">
        <v>22050</v>
      </c>
      <c r="I64" s="17">
        <v>0</v>
      </c>
      <c r="J64" s="17">
        <v>134250</v>
      </c>
      <c r="K64" s="17">
        <v>4</v>
      </c>
      <c r="L64">
        <f>IF(_xlfn.XLOOKUP(A64,Straßenliste!A:A,Straßenliste!C:C,"")=0,"",_xlfn.XLOOKUP(A64,Straßenliste!A:A,Straßenliste!C:C,0))</f>
        <v>10</v>
      </c>
      <c r="M64" s="21">
        <f>IF(_xlfn.XLOOKUP(A64,Straßenliste!A:A,Straßenliste!D:D,"")=0,"",_xlfn.XLOOKUP(A64,Straßenliste!A:A,Straßenliste!D:D,""))</f>
        <v>1</v>
      </c>
      <c r="N64" s="24">
        <f t="shared" si="0"/>
        <v>134250</v>
      </c>
      <c r="O64" s="24">
        <f t="shared" si="1"/>
        <v>134250</v>
      </c>
    </row>
    <row r="65" spans="1:15" x14ac:dyDescent="0.25">
      <c r="A65" s="9" t="s">
        <v>104</v>
      </c>
      <c r="B65" s="17">
        <v>30200</v>
      </c>
      <c r="C65" s="17">
        <v>0</v>
      </c>
      <c r="D65" s="17">
        <v>0</v>
      </c>
      <c r="E65" s="17">
        <v>0</v>
      </c>
      <c r="F65" s="17">
        <v>0</v>
      </c>
      <c r="G65" s="17">
        <v>1675</v>
      </c>
      <c r="H65" s="17">
        <v>88200</v>
      </c>
      <c r="I65" s="17">
        <v>0</v>
      </c>
      <c r="J65" s="17">
        <v>120075</v>
      </c>
      <c r="K65" s="17">
        <v>1</v>
      </c>
      <c r="L65">
        <f>IF(_xlfn.XLOOKUP(A65,Straßenliste!A:A,Straßenliste!C:C,"")=0,"",_xlfn.XLOOKUP(A65,Straßenliste!A:A,Straßenliste!C:C,0))</f>
        <v>7</v>
      </c>
      <c r="M65" s="21">
        <f>IF(_xlfn.XLOOKUP(A65,Straßenliste!A:A,Straßenliste!D:D,"")=0,"",_xlfn.XLOOKUP(A65,Straßenliste!A:A,Straßenliste!D:D,""))</f>
        <v>0.29166666666666669</v>
      </c>
      <c r="N65" s="24">
        <f t="shared" si="0"/>
        <v>120075</v>
      </c>
      <c r="O65" s="24">
        <f t="shared" si="1"/>
        <v>120075</v>
      </c>
    </row>
    <row r="66" spans="1:15" x14ac:dyDescent="0.25">
      <c r="A66" s="9" t="s">
        <v>68</v>
      </c>
      <c r="B66" s="17">
        <v>41600</v>
      </c>
      <c r="C66" s="17">
        <v>856864</v>
      </c>
      <c r="D66" s="17">
        <v>0</v>
      </c>
      <c r="E66" s="17">
        <v>0</v>
      </c>
      <c r="F66" s="17">
        <v>20583</v>
      </c>
      <c r="G66" s="17">
        <v>60300</v>
      </c>
      <c r="H66" s="17">
        <v>78400</v>
      </c>
      <c r="I66" s="17">
        <v>0</v>
      </c>
      <c r="J66" s="17">
        <v>1057747</v>
      </c>
      <c r="K66" s="17">
        <v>6</v>
      </c>
      <c r="L66">
        <f>IF(_xlfn.XLOOKUP(A66,Straßenliste!A:A,Straßenliste!C:C,"")=0,"",_xlfn.XLOOKUP(A66,Straßenliste!A:A,Straßenliste!C:C,0))</f>
        <v>26</v>
      </c>
      <c r="M66" s="21">
        <f>IF(_xlfn.XLOOKUP(A66,Straßenliste!A:A,Straßenliste!D:D,"")=0,"",_xlfn.XLOOKUP(A66,Straßenliste!A:A,Straßenliste!D:D,""))</f>
        <v>0.61904761904761907</v>
      </c>
      <c r="N66" s="24">
        <f t="shared" si="0"/>
        <v>1057747</v>
      </c>
      <c r="O66" s="24">
        <f t="shared" si="1"/>
        <v>1057747</v>
      </c>
    </row>
    <row r="67" spans="1:15" x14ac:dyDescent="0.25">
      <c r="A67" s="9" t="s">
        <v>119</v>
      </c>
      <c r="B67" s="17">
        <v>12000</v>
      </c>
      <c r="C67" s="17">
        <v>0</v>
      </c>
      <c r="D67" s="17">
        <v>0</v>
      </c>
      <c r="E67" s="17">
        <v>0</v>
      </c>
      <c r="F67" s="17">
        <v>0</v>
      </c>
      <c r="G67" s="17">
        <v>0</v>
      </c>
      <c r="H67" s="17">
        <v>0</v>
      </c>
      <c r="I67" s="17">
        <v>0</v>
      </c>
      <c r="J67" s="17">
        <v>12000</v>
      </c>
      <c r="K67" s="17">
        <v>0</v>
      </c>
      <c r="L67">
        <f>IF(_xlfn.XLOOKUP(A67,Straßenliste!A:A,Straßenliste!C:C,"")=0,"",_xlfn.XLOOKUP(A67,Straßenliste!A:A,Straßenliste!C:C,0))</f>
        <v>2</v>
      </c>
      <c r="M67" s="21">
        <f>IF(_xlfn.XLOOKUP(A67,Straßenliste!A:A,Straßenliste!D:D,"")=0,"",_xlfn.XLOOKUP(A67,Straßenliste!A:A,Straßenliste!D:D,""))</f>
        <v>0.66666666666666663</v>
      </c>
      <c r="N67" s="24">
        <f t="shared" si="0"/>
        <v>12000</v>
      </c>
      <c r="O67" s="24">
        <f t="shared" si="1"/>
        <v>12000</v>
      </c>
    </row>
    <row r="68" spans="1:15" x14ac:dyDescent="0.25">
      <c r="A68" s="9" t="s">
        <v>128</v>
      </c>
      <c r="B68" s="17">
        <v>3000</v>
      </c>
      <c r="C68" s="17">
        <v>0</v>
      </c>
      <c r="D68" s="17">
        <v>0</v>
      </c>
      <c r="E68" s="17">
        <v>0</v>
      </c>
      <c r="F68" s="17">
        <v>0</v>
      </c>
      <c r="G68" s="17">
        <v>0</v>
      </c>
      <c r="H68" s="17">
        <v>0</v>
      </c>
      <c r="I68" s="17">
        <v>0</v>
      </c>
      <c r="J68" s="17">
        <v>3000</v>
      </c>
      <c r="K68" s="17">
        <v>1</v>
      </c>
      <c r="L68">
        <f>IF(_xlfn.XLOOKUP(A68,Straßenliste!A:A,Straßenliste!C:C,"")=0,"",_xlfn.XLOOKUP(A68,Straßenliste!A:A,Straßenliste!C:C,0))</f>
        <v>2</v>
      </c>
      <c r="M68" s="21">
        <f>IF(_xlfn.XLOOKUP(A68,Straßenliste!A:A,Straßenliste!D:D,"")=0,"",_xlfn.XLOOKUP(A68,Straßenliste!A:A,Straßenliste!D:D,""))</f>
        <v>0.5</v>
      </c>
      <c r="N68" s="24">
        <f t="shared" si="0"/>
        <v>3000</v>
      </c>
      <c r="O68" s="24">
        <f t="shared" si="1"/>
        <v>3000</v>
      </c>
    </row>
    <row r="69" spans="1:15" x14ac:dyDescent="0.25">
      <c r="A69" s="9" t="s">
        <v>48</v>
      </c>
      <c r="B69" s="17">
        <v>18700</v>
      </c>
      <c r="C69" s="17">
        <v>7000</v>
      </c>
      <c r="D69" s="17">
        <v>0</v>
      </c>
      <c r="E69" s="17">
        <v>0</v>
      </c>
      <c r="F69" s="17">
        <v>0</v>
      </c>
      <c r="G69" s="17">
        <v>6700</v>
      </c>
      <c r="H69" s="17">
        <v>0</v>
      </c>
      <c r="I69" s="17">
        <v>0</v>
      </c>
      <c r="J69" s="17">
        <v>32400</v>
      </c>
      <c r="K69" s="17">
        <v>2</v>
      </c>
      <c r="L69">
        <f>IF(_xlfn.XLOOKUP(A69,Straßenliste!A:A,Straßenliste!C:C,"")=0,"",_xlfn.XLOOKUP(A69,Straßenliste!A:A,Straßenliste!C:C,0))</f>
        <v>7</v>
      </c>
      <c r="M69" s="21">
        <f>IF(_xlfn.XLOOKUP(A69,Straßenliste!A:A,Straßenliste!D:D,"")=0,"",_xlfn.XLOOKUP(A69,Straßenliste!A:A,Straßenliste!D:D,""))</f>
        <v>0.4375</v>
      </c>
      <c r="N69" s="24">
        <f t="shared" si="0"/>
        <v>32400</v>
      </c>
      <c r="O69" s="24">
        <f t="shared" si="1"/>
        <v>32400</v>
      </c>
    </row>
    <row r="70" spans="1:15" x14ac:dyDescent="0.25">
      <c r="A70" s="9" t="s">
        <v>123</v>
      </c>
      <c r="B70" s="17">
        <v>0</v>
      </c>
      <c r="C70" s="17">
        <v>0</v>
      </c>
      <c r="D70" s="17">
        <v>0</v>
      </c>
      <c r="E70" s="17">
        <v>0</v>
      </c>
      <c r="F70" s="17">
        <v>0</v>
      </c>
      <c r="G70" s="17">
        <v>0</v>
      </c>
      <c r="H70" s="17">
        <v>0</v>
      </c>
      <c r="I70" s="17">
        <v>0</v>
      </c>
      <c r="J70" s="17">
        <v>0</v>
      </c>
      <c r="K70" s="17">
        <v>2</v>
      </c>
      <c r="L70">
        <f>IF(_xlfn.XLOOKUP(A70,Straßenliste!A:A,Straßenliste!C:C,"")=0,"",_xlfn.XLOOKUP(A70,Straßenliste!A:A,Straßenliste!C:C,0))</f>
        <v>2</v>
      </c>
      <c r="M70" s="21">
        <f>IF(_xlfn.XLOOKUP(A70,Straßenliste!A:A,Straßenliste!D:D,"")=0,"",_xlfn.XLOOKUP(A70,Straßenliste!A:A,Straßenliste!D:D,""))</f>
        <v>0.2857142857142857</v>
      </c>
      <c r="N70" s="24">
        <f t="shared" si="0"/>
        <v>0</v>
      </c>
      <c r="O70" s="24">
        <f t="shared" si="1"/>
        <v>0</v>
      </c>
    </row>
    <row r="71" spans="1:15" x14ac:dyDescent="0.25">
      <c r="A71" s="9" t="s">
        <v>46</v>
      </c>
      <c r="B71" s="17">
        <v>0</v>
      </c>
      <c r="C71" s="17">
        <v>28276</v>
      </c>
      <c r="D71" s="17">
        <v>0</v>
      </c>
      <c r="E71" s="17">
        <v>0</v>
      </c>
      <c r="F71" s="17">
        <v>0</v>
      </c>
      <c r="G71" s="17">
        <v>0</v>
      </c>
      <c r="H71" s="17">
        <v>0</v>
      </c>
      <c r="I71" s="17">
        <v>0</v>
      </c>
      <c r="J71" s="17">
        <v>28276</v>
      </c>
      <c r="K71" s="17">
        <v>2</v>
      </c>
      <c r="L71">
        <f>IF(_xlfn.XLOOKUP(A71,Straßenliste!A:A,Straßenliste!C:C,"")=0,"",_xlfn.XLOOKUP(A71,Straßenliste!A:A,Straßenliste!C:C,0))</f>
        <v>3</v>
      </c>
      <c r="M71" s="21">
        <f>IF(_xlfn.XLOOKUP(A71,Straßenliste!A:A,Straßenliste!D:D,"")=0,"",_xlfn.XLOOKUP(A71,Straßenliste!A:A,Straßenliste!D:D,""))</f>
        <v>0.375</v>
      </c>
      <c r="N71" s="24">
        <f t="shared" ref="N71:N102" si="2">IF(M71&lt;&gt;"",IFERROR(IF($N$34=TRUE,(J71/(L71-K71))*L71,J71),0),0)</f>
        <v>28276</v>
      </c>
      <c r="O71" s="24">
        <f t="shared" ref="O71:O102" si="3">IFERROR(IF($O$34=TRUE,N71/M71,N71),0)</f>
        <v>28276</v>
      </c>
    </row>
    <row r="72" spans="1:15" x14ac:dyDescent="0.25">
      <c r="A72" s="9" t="s">
        <v>100</v>
      </c>
      <c r="B72" s="17">
        <v>14000</v>
      </c>
      <c r="C72" s="17">
        <v>0</v>
      </c>
      <c r="D72" s="17">
        <v>0</v>
      </c>
      <c r="E72" s="17">
        <v>0</v>
      </c>
      <c r="F72" s="17">
        <v>0</v>
      </c>
      <c r="G72" s="17">
        <v>1675</v>
      </c>
      <c r="H72" s="17">
        <v>0</v>
      </c>
      <c r="I72" s="17">
        <v>0</v>
      </c>
      <c r="J72" s="17">
        <v>15675</v>
      </c>
      <c r="K72" s="17">
        <v>1</v>
      </c>
      <c r="L72">
        <f>IF(_xlfn.XLOOKUP(A72,Straßenliste!A:A,Straßenliste!C:C,"")=0,"",_xlfn.XLOOKUP(A72,Straßenliste!A:A,Straßenliste!C:C,0))</f>
        <v>3</v>
      </c>
      <c r="M72" s="21">
        <f>IF(_xlfn.XLOOKUP(A72,Straßenliste!A:A,Straßenliste!D:D,"")=0,"",_xlfn.XLOOKUP(A72,Straßenliste!A:A,Straßenliste!D:D,""))</f>
        <v>0.42857142857142855</v>
      </c>
      <c r="N72" s="24">
        <f t="shared" si="2"/>
        <v>15675</v>
      </c>
      <c r="O72" s="24">
        <f t="shared" si="3"/>
        <v>15675</v>
      </c>
    </row>
    <row r="73" spans="1:15" x14ac:dyDescent="0.25">
      <c r="A73" s="9" t="s">
        <v>106</v>
      </c>
      <c r="B73" s="17">
        <v>62000</v>
      </c>
      <c r="C73" s="17">
        <v>46200</v>
      </c>
      <c r="D73" s="17">
        <v>0</v>
      </c>
      <c r="E73" s="17">
        <v>0</v>
      </c>
      <c r="F73" s="17">
        <v>0</v>
      </c>
      <c r="G73" s="17">
        <v>30150</v>
      </c>
      <c r="H73" s="17">
        <v>22050</v>
      </c>
      <c r="I73" s="17">
        <v>0</v>
      </c>
      <c r="J73" s="17">
        <v>160400</v>
      </c>
      <c r="K73" s="17">
        <v>2</v>
      </c>
      <c r="L73">
        <f>IF(_xlfn.XLOOKUP(A73,Straßenliste!A:A,Straßenliste!C:C,"")=0,"",_xlfn.XLOOKUP(A73,Straßenliste!A:A,Straßenliste!C:C,0))</f>
        <v>16</v>
      </c>
      <c r="M73" s="21">
        <f>IF(_xlfn.XLOOKUP(A73,Straßenliste!A:A,Straßenliste!D:D,"")=0,"",_xlfn.XLOOKUP(A73,Straßenliste!A:A,Straßenliste!D:D,""))</f>
        <v>0.72727272727272729</v>
      </c>
      <c r="N73" s="24">
        <f t="shared" si="2"/>
        <v>160400</v>
      </c>
      <c r="O73" s="24">
        <f t="shared" si="3"/>
        <v>160400</v>
      </c>
    </row>
    <row r="74" spans="1:15" x14ac:dyDescent="0.25">
      <c r="A74" s="9" t="s">
        <v>94</v>
      </c>
      <c r="B74" s="17">
        <v>14000</v>
      </c>
      <c r="C74" s="17">
        <v>0</v>
      </c>
      <c r="D74" s="17">
        <v>31725</v>
      </c>
      <c r="E74" s="17">
        <v>0</v>
      </c>
      <c r="F74" s="17">
        <v>0</v>
      </c>
      <c r="G74" s="17">
        <v>7704.9999999999991</v>
      </c>
      <c r="H74" s="17">
        <v>24500</v>
      </c>
      <c r="I74" s="17">
        <v>0</v>
      </c>
      <c r="J74" s="17">
        <v>77930</v>
      </c>
      <c r="K74" s="17">
        <v>0</v>
      </c>
      <c r="L74">
        <f>IF(_xlfn.XLOOKUP(A74,Straßenliste!A:A,Straßenliste!C:C,"")=0,"",_xlfn.XLOOKUP(A74,Straßenliste!A:A,Straßenliste!C:C,0))</f>
        <v>5</v>
      </c>
      <c r="M74" s="21">
        <f>IF(_xlfn.XLOOKUP(A74,Straßenliste!A:A,Straßenliste!D:D,"")=0,"",_xlfn.XLOOKUP(A74,Straßenliste!A:A,Straßenliste!D:D,""))</f>
        <v>0.7142857142857143</v>
      </c>
      <c r="N74" s="24">
        <f t="shared" si="2"/>
        <v>77930</v>
      </c>
      <c r="O74" s="24">
        <f t="shared" si="3"/>
        <v>77930</v>
      </c>
    </row>
    <row r="75" spans="1:15" x14ac:dyDescent="0.25">
      <c r="A75" s="9" t="s">
        <v>42</v>
      </c>
      <c r="B75" s="17">
        <v>0</v>
      </c>
      <c r="C75" s="17">
        <v>0</v>
      </c>
      <c r="D75" s="17">
        <v>0</v>
      </c>
      <c r="E75" s="17">
        <v>0</v>
      </c>
      <c r="F75" s="17">
        <v>0</v>
      </c>
      <c r="G75" s="17">
        <v>0</v>
      </c>
      <c r="H75" s="17">
        <v>58800.000000000007</v>
      </c>
      <c r="I75" s="17">
        <v>0</v>
      </c>
      <c r="J75" s="17">
        <v>58800.000000000007</v>
      </c>
      <c r="K75" s="17">
        <v>0</v>
      </c>
      <c r="L75">
        <f>IF(_xlfn.XLOOKUP(A75,Straßenliste!A:A,Straßenliste!C:C,"")=0,"",_xlfn.XLOOKUP(A75,Straßenliste!A:A,Straßenliste!C:C,0))</f>
        <v>1</v>
      </c>
      <c r="M75" s="21">
        <f>IF(_xlfn.XLOOKUP(A75,Straßenliste!A:A,Straßenliste!D:D,"")=0,"",_xlfn.XLOOKUP(A75,Straßenliste!A:A,Straßenliste!D:D,""))</f>
        <v>0.2</v>
      </c>
      <c r="N75" s="24">
        <f t="shared" si="2"/>
        <v>58800.000000000007</v>
      </c>
      <c r="O75" s="24">
        <f t="shared" si="3"/>
        <v>58800.000000000007</v>
      </c>
    </row>
    <row r="76" spans="1:15" x14ac:dyDescent="0.25">
      <c r="A76" s="9" t="s">
        <v>84</v>
      </c>
      <c r="B76" s="17">
        <v>0</v>
      </c>
      <c r="C76" s="17">
        <v>88713</v>
      </c>
      <c r="D76" s="17">
        <v>0</v>
      </c>
      <c r="E76" s="17">
        <v>0</v>
      </c>
      <c r="F76" s="17">
        <v>0</v>
      </c>
      <c r="G76" s="17">
        <v>6700</v>
      </c>
      <c r="H76" s="17">
        <v>0</v>
      </c>
      <c r="I76" s="17">
        <v>0</v>
      </c>
      <c r="J76" s="17">
        <v>95413</v>
      </c>
      <c r="K76" s="17">
        <v>0</v>
      </c>
      <c r="L76">
        <f>IF(_xlfn.XLOOKUP(A76,Straßenliste!A:A,Straßenliste!C:C,"")=0,"",_xlfn.XLOOKUP(A76,Straßenliste!A:A,Straßenliste!C:C,0))</f>
        <v>2</v>
      </c>
      <c r="M76" s="21">
        <f>IF(_xlfn.XLOOKUP(A76,Straßenliste!A:A,Straßenliste!D:D,"")=0,"",_xlfn.XLOOKUP(A76,Straßenliste!A:A,Straßenliste!D:D,""))</f>
        <v>0.33333333333333331</v>
      </c>
      <c r="N76" s="24">
        <f t="shared" si="2"/>
        <v>95413</v>
      </c>
      <c r="O76" s="24">
        <f t="shared" si="3"/>
        <v>95413</v>
      </c>
    </row>
    <row r="77" spans="1:15" x14ac:dyDescent="0.25">
      <c r="A77" s="9" t="s">
        <v>74</v>
      </c>
      <c r="B77" s="17">
        <v>0</v>
      </c>
      <c r="C77" s="17">
        <v>57020</v>
      </c>
      <c r="D77" s="17">
        <v>0</v>
      </c>
      <c r="E77" s="17">
        <v>0</v>
      </c>
      <c r="F77" s="17">
        <v>0</v>
      </c>
      <c r="G77" s="17">
        <v>5025</v>
      </c>
      <c r="H77" s="17">
        <v>0</v>
      </c>
      <c r="I77" s="17">
        <v>0</v>
      </c>
      <c r="J77" s="17">
        <v>62045</v>
      </c>
      <c r="K77" s="17">
        <v>0</v>
      </c>
      <c r="L77">
        <f>IF(_xlfn.XLOOKUP(A77,Straßenliste!A:A,Straßenliste!C:C,"")=0,"",_xlfn.XLOOKUP(A77,Straßenliste!A:A,Straßenliste!C:C,0))</f>
        <v>5</v>
      </c>
      <c r="M77" s="21">
        <f>IF(_xlfn.XLOOKUP(A77,Straßenliste!A:A,Straßenliste!D:D,"")=0,"",_xlfn.XLOOKUP(A77,Straßenliste!A:A,Straßenliste!D:D,""))</f>
        <v>0.625</v>
      </c>
      <c r="N77" s="24">
        <f t="shared" si="2"/>
        <v>62045</v>
      </c>
      <c r="O77" s="24">
        <f t="shared" si="3"/>
        <v>62045</v>
      </c>
    </row>
    <row r="78" spans="1:15" x14ac:dyDescent="0.25">
      <c r="A78" s="9" t="s">
        <v>41</v>
      </c>
      <c r="B78" s="17">
        <v>12480</v>
      </c>
      <c r="C78" s="17">
        <v>98628</v>
      </c>
      <c r="D78" s="17">
        <v>0</v>
      </c>
      <c r="E78" s="17">
        <v>0</v>
      </c>
      <c r="F78" s="17">
        <v>12000</v>
      </c>
      <c r="G78" s="17">
        <v>32662.5</v>
      </c>
      <c r="H78" s="17">
        <v>0</v>
      </c>
      <c r="I78" s="17">
        <v>0</v>
      </c>
      <c r="J78" s="17">
        <v>155770.5</v>
      </c>
      <c r="K78" s="17">
        <v>6</v>
      </c>
      <c r="L78">
        <f>IF(_xlfn.XLOOKUP(A78,Straßenliste!A:A,Straßenliste!C:C,"")=0,"",_xlfn.XLOOKUP(A78,Straßenliste!A:A,Straßenliste!C:C,0))</f>
        <v>16</v>
      </c>
      <c r="M78" s="21">
        <f>IF(_xlfn.XLOOKUP(A78,Straßenliste!A:A,Straßenliste!D:D,"")=0,"",_xlfn.XLOOKUP(A78,Straßenliste!A:A,Straßenliste!D:D,""))</f>
        <v>0.55172413793103448</v>
      </c>
      <c r="N78" s="24">
        <f t="shared" si="2"/>
        <v>155770.5</v>
      </c>
      <c r="O78" s="24">
        <f t="shared" si="3"/>
        <v>155770.5</v>
      </c>
    </row>
    <row r="79" spans="1:15" x14ac:dyDescent="0.25">
      <c r="A79" s="9" t="s">
        <v>56</v>
      </c>
      <c r="B79" s="17">
        <v>37200</v>
      </c>
      <c r="C79" s="17">
        <v>130562</v>
      </c>
      <c r="D79" s="17">
        <v>0</v>
      </c>
      <c r="E79" s="17">
        <v>0</v>
      </c>
      <c r="F79" s="17">
        <v>52500</v>
      </c>
      <c r="G79" s="17">
        <v>29312.5</v>
      </c>
      <c r="H79" s="17">
        <v>7350.0000000000009</v>
      </c>
      <c r="I79" s="17">
        <v>0</v>
      </c>
      <c r="J79" s="17">
        <v>256924.5</v>
      </c>
      <c r="K79" s="17">
        <v>8</v>
      </c>
      <c r="L79">
        <f>IF(_xlfn.XLOOKUP(A79,Straßenliste!A:A,Straßenliste!C:C,"")=0,"",_xlfn.XLOOKUP(A79,Straßenliste!A:A,Straßenliste!C:C,0))</f>
        <v>36</v>
      </c>
      <c r="M79" s="21">
        <f>IF(_xlfn.XLOOKUP(A79,Straßenliste!A:A,Straßenliste!D:D,"")=0,"",_xlfn.XLOOKUP(A79,Straßenliste!A:A,Straßenliste!D:D,""))</f>
        <v>0.5901639344262295</v>
      </c>
      <c r="N79" s="24">
        <f t="shared" si="2"/>
        <v>256924.5</v>
      </c>
      <c r="O79" s="24">
        <f t="shared" si="3"/>
        <v>256924.5</v>
      </c>
    </row>
    <row r="80" spans="1:15" x14ac:dyDescent="0.25">
      <c r="A80" s="9" t="s">
        <v>130</v>
      </c>
      <c r="B80" s="17">
        <v>4000</v>
      </c>
      <c r="C80" s="17">
        <v>0</v>
      </c>
      <c r="D80" s="17">
        <v>0</v>
      </c>
      <c r="E80" s="17">
        <v>0</v>
      </c>
      <c r="F80" s="17">
        <v>0</v>
      </c>
      <c r="G80" s="17">
        <v>0</v>
      </c>
      <c r="H80" s="17">
        <v>0</v>
      </c>
      <c r="I80" s="17">
        <v>0</v>
      </c>
      <c r="J80" s="17">
        <v>4000</v>
      </c>
      <c r="K80" s="17">
        <v>0</v>
      </c>
      <c r="L80">
        <f>IF(_xlfn.XLOOKUP(A80,Straßenliste!A:A,Straßenliste!C:C,"")=0,"",_xlfn.XLOOKUP(A80,Straßenliste!A:A,Straßenliste!C:C,0))</f>
        <v>1</v>
      </c>
      <c r="M80" s="21">
        <f>IF(_xlfn.XLOOKUP(A80,Straßenliste!A:A,Straßenliste!D:D,"")=0,"",_xlfn.XLOOKUP(A80,Straßenliste!A:A,Straßenliste!D:D,""))</f>
        <v>0.2</v>
      </c>
      <c r="N80" s="24">
        <f t="shared" si="2"/>
        <v>4000</v>
      </c>
      <c r="O80" s="24">
        <f t="shared" si="3"/>
        <v>4000</v>
      </c>
    </row>
    <row r="81" spans="1:15" x14ac:dyDescent="0.25">
      <c r="A81" s="9" t="s">
        <v>109</v>
      </c>
      <c r="B81" s="17">
        <v>6600</v>
      </c>
      <c r="C81" s="17">
        <v>0</v>
      </c>
      <c r="D81" s="17">
        <v>0</v>
      </c>
      <c r="E81" s="17">
        <v>0</v>
      </c>
      <c r="F81" s="17">
        <v>0</v>
      </c>
      <c r="G81" s="17">
        <v>0</v>
      </c>
      <c r="H81" s="17">
        <v>0</v>
      </c>
      <c r="I81" s="17">
        <v>0</v>
      </c>
      <c r="J81" s="17">
        <v>6600</v>
      </c>
      <c r="K81" s="17">
        <v>1</v>
      </c>
      <c r="L81">
        <f>IF(_xlfn.XLOOKUP(A81,Straßenliste!A:A,Straßenliste!C:C,"")=0,"",_xlfn.XLOOKUP(A81,Straßenliste!A:A,Straßenliste!C:C,0))</f>
        <v>3</v>
      </c>
      <c r="M81" s="21">
        <f>IF(_xlfn.XLOOKUP(A81,Straßenliste!A:A,Straßenliste!D:D,"")=0,"",_xlfn.XLOOKUP(A81,Straßenliste!A:A,Straßenliste!D:D,""))</f>
        <v>0.27272727272727271</v>
      </c>
      <c r="N81" s="24">
        <f t="shared" si="2"/>
        <v>6600</v>
      </c>
      <c r="O81" s="24">
        <f t="shared" si="3"/>
        <v>6600</v>
      </c>
    </row>
    <row r="82" spans="1:15" x14ac:dyDescent="0.25">
      <c r="A82" s="9" t="s">
        <v>103</v>
      </c>
      <c r="B82" s="17">
        <v>0</v>
      </c>
      <c r="C82" s="17">
        <v>0</v>
      </c>
      <c r="D82" s="17">
        <v>0</v>
      </c>
      <c r="E82" s="17">
        <v>0</v>
      </c>
      <c r="F82" s="17">
        <v>0</v>
      </c>
      <c r="G82" s="17">
        <v>0</v>
      </c>
      <c r="H82" s="17">
        <v>0</v>
      </c>
      <c r="I82" s="17">
        <v>111000</v>
      </c>
      <c r="J82" s="17">
        <v>111000</v>
      </c>
      <c r="K82" s="17">
        <v>0</v>
      </c>
      <c r="L82">
        <f>IF(_xlfn.XLOOKUP(A82,Straßenliste!A:A,Straßenliste!C:C,"")=0,"",_xlfn.XLOOKUP(A82,Straßenliste!A:A,Straßenliste!C:C,0))</f>
        <v>1</v>
      </c>
      <c r="M82" s="21">
        <f>IF(_xlfn.XLOOKUP(A82,Straßenliste!A:A,Straßenliste!D:D,"")=0,"",_xlfn.XLOOKUP(A82,Straßenliste!A:A,Straßenliste!D:D,""))</f>
        <v>0.2</v>
      </c>
      <c r="N82" s="24">
        <f t="shared" si="2"/>
        <v>111000</v>
      </c>
      <c r="O82" s="24">
        <f t="shared" si="3"/>
        <v>111000</v>
      </c>
    </row>
    <row r="83" spans="1:15" x14ac:dyDescent="0.25">
      <c r="A83" s="9" t="s">
        <v>96</v>
      </c>
      <c r="B83" s="17">
        <v>0</v>
      </c>
      <c r="C83" s="17">
        <v>14300</v>
      </c>
      <c r="D83" s="17">
        <v>0</v>
      </c>
      <c r="E83" s="17">
        <v>0</v>
      </c>
      <c r="F83" s="17">
        <v>0</v>
      </c>
      <c r="G83" s="17">
        <v>8375</v>
      </c>
      <c r="H83" s="17">
        <v>0</v>
      </c>
      <c r="I83" s="17">
        <v>0</v>
      </c>
      <c r="J83" s="17">
        <v>22675</v>
      </c>
      <c r="K83" s="17">
        <v>1</v>
      </c>
      <c r="L83">
        <f>IF(_xlfn.XLOOKUP(A83,Straßenliste!A:A,Straßenliste!C:C,"")=0,"",_xlfn.XLOOKUP(A83,Straßenliste!A:A,Straßenliste!C:C,0))</f>
        <v>2</v>
      </c>
      <c r="M83" s="21">
        <f>IF(_xlfn.XLOOKUP(A83,Straßenliste!A:A,Straßenliste!D:D,"")=0,"",_xlfn.XLOOKUP(A83,Straßenliste!A:A,Straßenliste!D:D,""))</f>
        <v>0.4</v>
      </c>
      <c r="N83" s="24">
        <f t="shared" si="2"/>
        <v>22675</v>
      </c>
      <c r="O83" s="24">
        <f t="shared" si="3"/>
        <v>22675</v>
      </c>
    </row>
    <row r="84" spans="1:15" x14ac:dyDescent="0.25">
      <c r="A84" s="9" t="s">
        <v>67</v>
      </c>
      <c r="B84" s="17">
        <v>10200</v>
      </c>
      <c r="C84" s="17">
        <v>22000</v>
      </c>
      <c r="D84" s="17">
        <v>0</v>
      </c>
      <c r="E84" s="17">
        <v>0</v>
      </c>
      <c r="F84" s="17">
        <v>28800</v>
      </c>
      <c r="G84" s="17">
        <v>15075</v>
      </c>
      <c r="H84" s="17">
        <v>0</v>
      </c>
      <c r="I84" s="17">
        <v>0</v>
      </c>
      <c r="J84" s="17">
        <v>76075</v>
      </c>
      <c r="K84" s="17">
        <v>3</v>
      </c>
      <c r="L84">
        <f>IF(_xlfn.XLOOKUP(A84,Straßenliste!A:A,Straßenliste!C:C,"")=0,"",_xlfn.XLOOKUP(A84,Straßenliste!A:A,Straßenliste!C:C,0))</f>
        <v>8</v>
      </c>
      <c r="M84" s="21">
        <f>IF(_xlfn.XLOOKUP(A84,Straßenliste!A:A,Straßenliste!D:D,"")=0,"",_xlfn.XLOOKUP(A84,Straßenliste!A:A,Straßenliste!D:D,""))</f>
        <v>0.5714285714285714</v>
      </c>
      <c r="N84" s="24">
        <f t="shared" si="2"/>
        <v>76075</v>
      </c>
      <c r="O84" s="24">
        <f t="shared" si="3"/>
        <v>76075</v>
      </c>
    </row>
    <row r="85" spans="1:15" x14ac:dyDescent="0.25">
      <c r="A85" s="9" t="s">
        <v>85</v>
      </c>
      <c r="B85" s="17">
        <v>7000</v>
      </c>
      <c r="C85" s="17">
        <v>22000</v>
      </c>
      <c r="D85" s="17">
        <v>0</v>
      </c>
      <c r="E85" s="17">
        <v>0</v>
      </c>
      <c r="F85" s="17">
        <v>0</v>
      </c>
      <c r="G85" s="17">
        <v>0</v>
      </c>
      <c r="H85" s="17">
        <v>0</v>
      </c>
      <c r="I85" s="17">
        <v>0</v>
      </c>
      <c r="J85" s="17">
        <v>29000</v>
      </c>
      <c r="K85" s="17">
        <v>0</v>
      </c>
      <c r="L85">
        <f>IF(_xlfn.XLOOKUP(A85,Straßenliste!A:A,Straßenliste!C:C,"")=0,"",_xlfn.XLOOKUP(A85,Straßenliste!A:A,Straßenliste!C:C,0))</f>
        <v>2</v>
      </c>
      <c r="M85" s="21">
        <f>IF(_xlfn.XLOOKUP(A85,Straßenliste!A:A,Straßenliste!D:D,"")=0,"",_xlfn.XLOOKUP(A85,Straßenliste!A:A,Straßenliste!D:D,""))</f>
        <v>0.66666666666666663</v>
      </c>
      <c r="N85" s="24">
        <f t="shared" si="2"/>
        <v>29000</v>
      </c>
      <c r="O85" s="24">
        <f t="shared" si="3"/>
        <v>29000</v>
      </c>
    </row>
    <row r="86" spans="1:15" x14ac:dyDescent="0.25">
      <c r="A86" s="9" t="s">
        <v>87</v>
      </c>
      <c r="B86" s="17">
        <v>10600</v>
      </c>
      <c r="C86" s="17">
        <v>61600</v>
      </c>
      <c r="D86" s="17">
        <v>0</v>
      </c>
      <c r="E86" s="17">
        <v>0</v>
      </c>
      <c r="F86" s="17">
        <v>0</v>
      </c>
      <c r="G86" s="17">
        <v>0</v>
      </c>
      <c r="H86" s="17">
        <v>0</v>
      </c>
      <c r="I86" s="17">
        <v>0</v>
      </c>
      <c r="J86" s="17">
        <v>72200</v>
      </c>
      <c r="K86" s="17">
        <v>3</v>
      </c>
      <c r="L86">
        <f>IF(_xlfn.XLOOKUP(A86,Straßenliste!A:A,Straßenliste!C:C,"")=0,"",_xlfn.XLOOKUP(A86,Straßenliste!A:A,Straßenliste!C:C,0))</f>
        <v>7</v>
      </c>
      <c r="M86" s="21">
        <f>IF(_xlfn.XLOOKUP(A86,Straßenliste!A:A,Straßenliste!D:D,"")=0,"",_xlfn.XLOOKUP(A86,Straßenliste!A:A,Straßenliste!D:D,""))</f>
        <v>0.875</v>
      </c>
      <c r="N86" s="24">
        <f t="shared" si="2"/>
        <v>72200</v>
      </c>
      <c r="O86" s="24">
        <f t="shared" si="3"/>
        <v>72200</v>
      </c>
    </row>
    <row r="87" spans="1:15" x14ac:dyDescent="0.25">
      <c r="A87" s="9" t="s">
        <v>66</v>
      </c>
      <c r="B87" s="17">
        <v>29000</v>
      </c>
      <c r="C87" s="17">
        <v>98854</v>
      </c>
      <c r="D87" s="17">
        <v>0</v>
      </c>
      <c r="E87" s="17">
        <v>0</v>
      </c>
      <c r="F87" s="17">
        <v>48000</v>
      </c>
      <c r="G87" s="17">
        <v>43550</v>
      </c>
      <c r="H87" s="17">
        <v>14700.000000000002</v>
      </c>
      <c r="I87" s="17">
        <v>0</v>
      </c>
      <c r="J87" s="17">
        <v>234104</v>
      </c>
      <c r="K87" s="17">
        <v>3</v>
      </c>
      <c r="L87">
        <f>IF(_xlfn.XLOOKUP(A87,Straßenliste!A:A,Straßenliste!C:C,"")=0,"",_xlfn.XLOOKUP(A87,Straßenliste!A:A,Straßenliste!C:C,0))</f>
        <v>19</v>
      </c>
      <c r="M87" s="21">
        <f>IF(_xlfn.XLOOKUP(A87,Straßenliste!A:A,Straßenliste!D:D,"")=0,"",_xlfn.XLOOKUP(A87,Straßenliste!A:A,Straßenliste!D:D,""))</f>
        <v>0.70370370370370372</v>
      </c>
      <c r="N87" s="24">
        <f t="shared" si="2"/>
        <v>234104</v>
      </c>
      <c r="O87" s="24">
        <f t="shared" si="3"/>
        <v>234104</v>
      </c>
    </row>
    <row r="88" spans="1:15" x14ac:dyDescent="0.25">
      <c r="A88" s="9" t="s">
        <v>62</v>
      </c>
      <c r="B88" s="17">
        <v>0</v>
      </c>
      <c r="C88" s="17">
        <v>77930</v>
      </c>
      <c r="D88" s="17">
        <v>0</v>
      </c>
      <c r="E88" s="17">
        <v>0</v>
      </c>
      <c r="F88" s="17">
        <v>50700</v>
      </c>
      <c r="G88" s="17">
        <v>17587.5</v>
      </c>
      <c r="H88" s="17">
        <v>0</v>
      </c>
      <c r="I88" s="17">
        <v>0</v>
      </c>
      <c r="J88" s="17">
        <v>146217.5</v>
      </c>
      <c r="K88" s="17">
        <v>3</v>
      </c>
      <c r="L88">
        <f>IF(_xlfn.XLOOKUP(A88,Straßenliste!A:A,Straßenliste!C:C,"")=0,"",_xlfn.XLOOKUP(A88,Straßenliste!A:A,Straßenliste!C:C,0))</f>
        <v>16</v>
      </c>
      <c r="M88" s="21">
        <f>IF(_xlfn.XLOOKUP(A88,Straßenliste!A:A,Straßenliste!D:D,"")=0,"",_xlfn.XLOOKUP(A88,Straßenliste!A:A,Straßenliste!D:D,""))</f>
        <v>0.61538461538461542</v>
      </c>
      <c r="N88" s="24">
        <f t="shared" si="2"/>
        <v>146217.5</v>
      </c>
      <c r="O88" s="24">
        <f t="shared" si="3"/>
        <v>146217.5</v>
      </c>
    </row>
    <row r="89" spans="1:15" x14ac:dyDescent="0.25">
      <c r="A89" s="9" t="s">
        <v>60</v>
      </c>
      <c r="B89" s="17">
        <v>0</v>
      </c>
      <c r="C89" s="17">
        <v>0</v>
      </c>
      <c r="D89" s="17">
        <v>0</v>
      </c>
      <c r="E89" s="17">
        <v>0</v>
      </c>
      <c r="F89" s="17">
        <v>0</v>
      </c>
      <c r="G89" s="17">
        <v>0</v>
      </c>
      <c r="H89" s="17">
        <v>0</v>
      </c>
      <c r="I89" s="17">
        <v>0</v>
      </c>
      <c r="J89" s="17">
        <v>0</v>
      </c>
      <c r="K89" s="17">
        <v>3</v>
      </c>
      <c r="L89">
        <f>IF(_xlfn.XLOOKUP(A89,Straßenliste!A:A,Straßenliste!C:C,"")=0,"",_xlfn.XLOOKUP(A89,Straßenliste!A:A,Straßenliste!C:C,0))</f>
        <v>3</v>
      </c>
      <c r="M89" s="21">
        <f>IF(_xlfn.XLOOKUP(A89,Straßenliste!A:A,Straßenliste!D:D,"")=0,"",_xlfn.XLOOKUP(A89,Straßenliste!A:A,Straßenliste!D:D,""))</f>
        <v>0.375</v>
      </c>
      <c r="N89" s="24">
        <f t="shared" si="2"/>
        <v>0</v>
      </c>
      <c r="O89" s="24">
        <f t="shared" si="3"/>
        <v>0</v>
      </c>
    </row>
    <row r="90" spans="1:15" x14ac:dyDescent="0.25">
      <c r="A90" s="9" t="s">
        <v>82</v>
      </c>
      <c r="B90" s="17">
        <v>5400</v>
      </c>
      <c r="C90" s="17">
        <v>20130</v>
      </c>
      <c r="D90" s="17">
        <v>0</v>
      </c>
      <c r="E90" s="17">
        <v>0</v>
      </c>
      <c r="F90" s="17">
        <v>0</v>
      </c>
      <c r="G90" s="17">
        <v>0</v>
      </c>
      <c r="H90" s="17">
        <v>68600</v>
      </c>
      <c r="I90" s="17">
        <v>0</v>
      </c>
      <c r="J90" s="17">
        <v>94130</v>
      </c>
      <c r="K90" s="17">
        <v>1</v>
      </c>
      <c r="L90">
        <f>IF(_xlfn.XLOOKUP(A90,Straßenliste!A:A,Straßenliste!C:C,"")=0,"",_xlfn.XLOOKUP(A90,Straßenliste!A:A,Straßenliste!C:C,0))</f>
        <v>4</v>
      </c>
      <c r="M90" s="21">
        <f>IF(_xlfn.XLOOKUP(A90,Straßenliste!A:A,Straßenliste!D:D,"")=0,"",_xlfn.XLOOKUP(A90,Straßenliste!A:A,Straßenliste!D:D,""))</f>
        <v>0.8</v>
      </c>
      <c r="N90" s="24">
        <f t="shared" si="2"/>
        <v>94130</v>
      </c>
      <c r="O90" s="24">
        <f t="shared" si="3"/>
        <v>94130</v>
      </c>
    </row>
    <row r="91" spans="1:15" x14ac:dyDescent="0.25">
      <c r="A91" s="9" t="s">
        <v>102</v>
      </c>
      <c r="B91" s="17">
        <v>8800</v>
      </c>
      <c r="C91" s="17">
        <v>0</v>
      </c>
      <c r="D91" s="17">
        <v>0</v>
      </c>
      <c r="E91" s="17">
        <v>0</v>
      </c>
      <c r="F91" s="17">
        <v>0</v>
      </c>
      <c r="G91" s="17">
        <v>0</v>
      </c>
      <c r="H91" s="17">
        <v>0</v>
      </c>
      <c r="I91" s="17">
        <v>0</v>
      </c>
      <c r="J91" s="17">
        <v>8800</v>
      </c>
      <c r="K91" s="17">
        <v>2</v>
      </c>
      <c r="L91">
        <f>IF(_xlfn.XLOOKUP(A91,Straßenliste!A:A,Straßenliste!C:C,"")=0,"",_xlfn.XLOOKUP(A91,Straßenliste!A:A,Straßenliste!C:C,0))</f>
        <v>4</v>
      </c>
      <c r="M91" s="21">
        <f>IF(_xlfn.XLOOKUP(A91,Straßenliste!A:A,Straßenliste!D:D,"")=0,"",_xlfn.XLOOKUP(A91,Straßenliste!A:A,Straßenliste!D:D,""))</f>
        <v>0.66666666666666663</v>
      </c>
      <c r="N91" s="24">
        <f t="shared" si="2"/>
        <v>8800</v>
      </c>
      <c r="O91" s="24">
        <f t="shared" si="3"/>
        <v>8800</v>
      </c>
    </row>
    <row r="92" spans="1:15" x14ac:dyDescent="0.25">
      <c r="A92" s="9" t="s">
        <v>95</v>
      </c>
      <c r="B92" s="17">
        <v>16000</v>
      </c>
      <c r="C92" s="17">
        <v>18000</v>
      </c>
      <c r="D92" s="17">
        <v>0</v>
      </c>
      <c r="E92" s="17">
        <v>0</v>
      </c>
      <c r="F92" s="17">
        <v>0</v>
      </c>
      <c r="G92" s="17">
        <v>23450</v>
      </c>
      <c r="H92" s="17">
        <v>0</v>
      </c>
      <c r="I92" s="17">
        <v>0</v>
      </c>
      <c r="J92" s="17">
        <v>57450</v>
      </c>
      <c r="K92" s="17">
        <v>1</v>
      </c>
      <c r="L92">
        <f>IF(_xlfn.XLOOKUP(A92,Straßenliste!A:A,Straßenliste!C:C,"")=0,"",_xlfn.XLOOKUP(A92,Straßenliste!A:A,Straßenliste!C:C,0))</f>
        <v>5</v>
      </c>
      <c r="M92" s="21">
        <f>IF(_xlfn.XLOOKUP(A92,Straßenliste!A:A,Straßenliste!D:D,"")=0,"",_xlfn.XLOOKUP(A92,Straßenliste!A:A,Straßenliste!D:D,""))</f>
        <v>1</v>
      </c>
      <c r="N92" s="24">
        <f t="shared" si="2"/>
        <v>57450</v>
      </c>
      <c r="O92" s="24">
        <f t="shared" si="3"/>
        <v>57450</v>
      </c>
    </row>
    <row r="93" spans="1:15" x14ac:dyDescent="0.25">
      <c r="A93" s="9" t="s">
        <v>72</v>
      </c>
      <c r="B93" s="17">
        <v>14600</v>
      </c>
      <c r="C93" s="17">
        <v>0</v>
      </c>
      <c r="D93" s="17">
        <v>0</v>
      </c>
      <c r="E93" s="17">
        <v>0</v>
      </c>
      <c r="F93" s="17">
        <v>23700</v>
      </c>
      <c r="G93" s="17">
        <v>20100</v>
      </c>
      <c r="H93" s="17">
        <v>36750</v>
      </c>
      <c r="I93" s="17">
        <v>185000</v>
      </c>
      <c r="J93" s="17">
        <v>280150</v>
      </c>
      <c r="K93" s="17">
        <v>4</v>
      </c>
      <c r="L93">
        <f>IF(_xlfn.XLOOKUP(A93,Straßenliste!A:A,Straßenliste!C:C,"")=0,"",_xlfn.XLOOKUP(A93,Straßenliste!A:A,Straßenliste!C:C,0))</f>
        <v>13</v>
      </c>
      <c r="M93" s="21">
        <f>IF(_xlfn.XLOOKUP(A93,Straßenliste!A:A,Straßenliste!D:D,"")=0,"",_xlfn.XLOOKUP(A93,Straßenliste!A:A,Straßenliste!D:D,""))</f>
        <v>0.44827586206896552</v>
      </c>
      <c r="N93" s="24">
        <f t="shared" si="2"/>
        <v>280150</v>
      </c>
      <c r="O93" s="24">
        <f t="shared" si="3"/>
        <v>280150</v>
      </c>
    </row>
    <row r="94" spans="1:15" x14ac:dyDescent="0.25">
      <c r="A94" s="9" t="s">
        <v>76</v>
      </c>
      <c r="B94" s="17">
        <v>60400</v>
      </c>
      <c r="C94" s="17">
        <v>133810.6</v>
      </c>
      <c r="D94" s="17">
        <v>0</v>
      </c>
      <c r="E94" s="17">
        <v>0</v>
      </c>
      <c r="F94" s="17">
        <v>0</v>
      </c>
      <c r="G94" s="17">
        <v>28475</v>
      </c>
      <c r="H94" s="17">
        <v>22050.000000000004</v>
      </c>
      <c r="I94" s="17">
        <v>0</v>
      </c>
      <c r="J94" s="17">
        <v>244735.6</v>
      </c>
      <c r="K94" s="17">
        <v>3</v>
      </c>
      <c r="L94">
        <f>IF(_xlfn.XLOOKUP(A94,Straßenliste!A:A,Straßenliste!C:C,"")=0,"",_xlfn.XLOOKUP(A94,Straßenliste!A:A,Straßenliste!C:C,0))</f>
        <v>25</v>
      </c>
      <c r="M94" s="21">
        <f>IF(_xlfn.XLOOKUP(A94,Straßenliste!A:A,Straßenliste!D:D,"")=0,"",_xlfn.XLOOKUP(A94,Straßenliste!A:A,Straßenliste!D:D,""))</f>
        <v>0.7142857142857143</v>
      </c>
      <c r="N94" s="24">
        <f t="shared" si="2"/>
        <v>244735.6</v>
      </c>
      <c r="O94" s="24">
        <f t="shared" si="3"/>
        <v>244735.6</v>
      </c>
    </row>
    <row r="95" spans="1:15" x14ac:dyDescent="0.25">
      <c r="A95" s="9" t="s">
        <v>79</v>
      </c>
      <c r="B95" s="17">
        <v>11000</v>
      </c>
      <c r="C95" s="17">
        <v>0</v>
      </c>
      <c r="D95" s="17">
        <v>0</v>
      </c>
      <c r="E95" s="17">
        <v>0</v>
      </c>
      <c r="F95" s="17">
        <v>0</v>
      </c>
      <c r="G95" s="17">
        <v>0</v>
      </c>
      <c r="H95" s="17">
        <v>0</v>
      </c>
      <c r="I95" s="17">
        <v>0</v>
      </c>
      <c r="J95" s="17">
        <v>11000</v>
      </c>
      <c r="K95" s="17">
        <v>0</v>
      </c>
      <c r="L95">
        <f>IF(_xlfn.XLOOKUP(A95,Straßenliste!A:A,Straßenliste!C:C,"")=0,"",_xlfn.XLOOKUP(A95,Straßenliste!A:A,Straßenliste!C:C,0))</f>
        <v>0</v>
      </c>
      <c r="M95" s="21" t="str">
        <f>IF(_xlfn.XLOOKUP(A95,Straßenliste!A:A,Straßenliste!D:D,"")=0,"",_xlfn.XLOOKUP(A95,Straßenliste!A:A,Straßenliste!D:D,""))</f>
        <v/>
      </c>
      <c r="N95" s="24">
        <f t="shared" si="2"/>
        <v>0</v>
      </c>
      <c r="O95" s="24">
        <f t="shared" si="3"/>
        <v>0</v>
      </c>
    </row>
    <row r="96" spans="1:15" x14ac:dyDescent="0.25">
      <c r="A96" s="9" t="s">
        <v>54</v>
      </c>
      <c r="B96" s="17">
        <v>153700</v>
      </c>
      <c r="C96" s="17">
        <v>1088867</v>
      </c>
      <c r="D96" s="17">
        <v>70500</v>
      </c>
      <c r="E96" s="17">
        <v>0</v>
      </c>
      <c r="F96" s="17">
        <v>79500</v>
      </c>
      <c r="G96" s="17">
        <v>33500</v>
      </c>
      <c r="H96" s="17">
        <v>51450</v>
      </c>
      <c r="I96" s="17">
        <v>0</v>
      </c>
      <c r="J96" s="17">
        <v>1477517</v>
      </c>
      <c r="K96" s="17">
        <v>4</v>
      </c>
      <c r="L96">
        <f>IF(_xlfn.XLOOKUP(A96,Straßenliste!A:A,Straßenliste!C:C,"")=0,"",_xlfn.XLOOKUP(A96,Straßenliste!A:A,Straßenliste!C:C,0))</f>
        <v>54</v>
      </c>
      <c r="M96" s="21">
        <f>IF(_xlfn.XLOOKUP(A96,Straßenliste!A:A,Straßenliste!D:D,"")=0,"",_xlfn.XLOOKUP(A96,Straßenliste!A:A,Straßenliste!D:D,""))</f>
        <v>0.55670103092783507</v>
      </c>
      <c r="N96" s="24">
        <f t="shared" si="2"/>
        <v>1477517</v>
      </c>
      <c r="O96" s="24">
        <f t="shared" si="3"/>
        <v>1477517</v>
      </c>
    </row>
    <row r="97" spans="1:15" x14ac:dyDescent="0.25">
      <c r="A97" s="9" t="s">
        <v>65</v>
      </c>
      <c r="B97" s="17">
        <v>22000</v>
      </c>
      <c r="C97" s="17">
        <v>98791</v>
      </c>
      <c r="D97" s="17">
        <v>28200</v>
      </c>
      <c r="E97" s="17">
        <v>0</v>
      </c>
      <c r="F97" s="17">
        <v>21000</v>
      </c>
      <c r="G97" s="17">
        <v>14237.5</v>
      </c>
      <c r="H97" s="17">
        <v>0</v>
      </c>
      <c r="I97" s="17">
        <v>0</v>
      </c>
      <c r="J97" s="17">
        <v>184228.5</v>
      </c>
      <c r="K97" s="17">
        <v>1</v>
      </c>
      <c r="L97">
        <f>IF(_xlfn.XLOOKUP(A97,Straßenliste!A:A,Straßenliste!C:C,"")=0,"",_xlfn.XLOOKUP(A97,Straßenliste!A:A,Straßenliste!C:C,0))</f>
        <v>15</v>
      </c>
      <c r="M97" s="21">
        <f>IF(_xlfn.XLOOKUP(A97,Straßenliste!A:A,Straßenliste!D:D,"")=0,"",_xlfn.XLOOKUP(A97,Straßenliste!A:A,Straßenliste!D:D,""))</f>
        <v>0.6</v>
      </c>
      <c r="N97" s="24">
        <f t="shared" si="2"/>
        <v>184228.5</v>
      </c>
      <c r="O97" s="24">
        <f t="shared" si="3"/>
        <v>184228.5</v>
      </c>
    </row>
    <row r="98" spans="1:15" x14ac:dyDescent="0.25">
      <c r="A98" s="9" t="s">
        <v>63</v>
      </c>
      <c r="B98" s="17">
        <v>19200</v>
      </c>
      <c r="C98" s="17">
        <v>41518</v>
      </c>
      <c r="D98" s="17">
        <v>0</v>
      </c>
      <c r="E98" s="17">
        <v>0</v>
      </c>
      <c r="F98" s="17">
        <v>0</v>
      </c>
      <c r="G98" s="17">
        <v>46900</v>
      </c>
      <c r="H98" s="17">
        <v>0</v>
      </c>
      <c r="I98" s="17">
        <v>0</v>
      </c>
      <c r="J98" s="17">
        <v>107618</v>
      </c>
      <c r="K98" s="17">
        <v>5</v>
      </c>
      <c r="L98">
        <f>IF(_xlfn.XLOOKUP(A98,Straßenliste!A:A,Straßenliste!C:C,"")=0,"",_xlfn.XLOOKUP(A98,Straßenliste!A:A,Straßenliste!C:C,0))</f>
        <v>12</v>
      </c>
      <c r="M98" s="21">
        <f>IF(_xlfn.XLOOKUP(A98,Straßenliste!A:A,Straßenliste!D:D,"")=0,"",_xlfn.XLOOKUP(A98,Straßenliste!A:A,Straßenliste!D:D,""))</f>
        <v>0.6</v>
      </c>
      <c r="N98" s="24">
        <f t="shared" si="2"/>
        <v>107618</v>
      </c>
      <c r="O98" s="24">
        <f t="shared" si="3"/>
        <v>107618</v>
      </c>
    </row>
    <row r="99" spans="1:15" x14ac:dyDescent="0.25">
      <c r="A99" s="9" t="s">
        <v>113</v>
      </c>
      <c r="B99" s="17">
        <v>6000</v>
      </c>
      <c r="C99" s="17">
        <v>0</v>
      </c>
      <c r="D99" s="17">
        <v>0</v>
      </c>
      <c r="E99" s="17">
        <v>0</v>
      </c>
      <c r="F99" s="17">
        <v>0</v>
      </c>
      <c r="G99" s="17">
        <v>0</v>
      </c>
      <c r="H99" s="17">
        <v>0</v>
      </c>
      <c r="I99" s="17">
        <v>0</v>
      </c>
      <c r="J99" s="17">
        <v>6000</v>
      </c>
      <c r="K99" s="17">
        <v>0</v>
      </c>
      <c r="L99">
        <f>IF(_xlfn.XLOOKUP(A99,Straßenliste!A:A,Straßenliste!C:C,"")=0,"",_xlfn.XLOOKUP(A99,Straßenliste!A:A,Straßenliste!C:C,0))</f>
        <v>0</v>
      </c>
      <c r="M99" s="21" t="str">
        <f>IF(_xlfn.XLOOKUP(A99,Straßenliste!A:A,Straßenliste!D:D,"")=0,"",_xlfn.XLOOKUP(A99,Straßenliste!A:A,Straßenliste!D:D,""))</f>
        <v/>
      </c>
      <c r="N99" s="24">
        <f t="shared" si="2"/>
        <v>0</v>
      </c>
      <c r="O99" s="24">
        <f t="shared" si="3"/>
        <v>0</v>
      </c>
    </row>
    <row r="100" spans="1:15" x14ac:dyDescent="0.25">
      <c r="A100" s="9" t="s">
        <v>131</v>
      </c>
      <c r="B100" s="17">
        <v>0</v>
      </c>
      <c r="C100" s="17">
        <v>0</v>
      </c>
      <c r="D100" s="17">
        <v>0</v>
      </c>
      <c r="E100" s="17">
        <v>0</v>
      </c>
      <c r="F100" s="17">
        <v>0</v>
      </c>
      <c r="G100" s="17">
        <v>0</v>
      </c>
      <c r="H100" s="17">
        <v>0</v>
      </c>
      <c r="I100" s="17">
        <v>0</v>
      </c>
      <c r="J100" s="17">
        <v>0</v>
      </c>
      <c r="K100" s="17">
        <v>2</v>
      </c>
      <c r="L100">
        <f>IF(_xlfn.XLOOKUP(A100,Straßenliste!A:A,Straßenliste!C:C,"")=0,"",_xlfn.XLOOKUP(A100,Straßenliste!A:A,Straßenliste!C:C,0))</f>
        <v>2</v>
      </c>
      <c r="M100" s="21">
        <f>IF(_xlfn.XLOOKUP(A100,Straßenliste!A:A,Straßenliste!D:D,"")=0,"",_xlfn.XLOOKUP(A100,Straßenliste!A:A,Straßenliste!D:D,""))</f>
        <v>0.66666666666666663</v>
      </c>
      <c r="N100" s="24">
        <f t="shared" si="2"/>
        <v>0</v>
      </c>
      <c r="O100" s="24">
        <f t="shared" si="3"/>
        <v>0</v>
      </c>
    </row>
    <row r="101" spans="1:15" x14ac:dyDescent="0.25">
      <c r="A101" s="9" t="s">
        <v>83</v>
      </c>
      <c r="B101" s="17">
        <v>0</v>
      </c>
      <c r="C101" s="17">
        <v>0</v>
      </c>
      <c r="D101" s="17">
        <v>0</v>
      </c>
      <c r="E101" s="17">
        <v>0</v>
      </c>
      <c r="F101" s="17">
        <v>240000</v>
      </c>
      <c r="G101" s="17">
        <v>3350</v>
      </c>
      <c r="H101" s="17">
        <v>0</v>
      </c>
      <c r="I101" s="17">
        <v>0</v>
      </c>
      <c r="J101" s="17">
        <v>243350</v>
      </c>
      <c r="K101" s="17">
        <v>0</v>
      </c>
      <c r="L101">
        <f>IF(_xlfn.XLOOKUP(A101,Straßenliste!A:A,Straßenliste!C:C,"")=0,"",_xlfn.XLOOKUP(A101,Straßenliste!A:A,Straßenliste!C:C,0))</f>
        <v>1</v>
      </c>
      <c r="M101" s="21">
        <f>IF(_xlfn.XLOOKUP(A101,Straßenliste!A:A,Straßenliste!D:D,"")=0,"",_xlfn.XLOOKUP(A101,Straßenliste!A:A,Straßenliste!D:D,""))</f>
        <v>1</v>
      </c>
      <c r="N101" s="24">
        <f t="shared" si="2"/>
        <v>243350</v>
      </c>
      <c r="O101" s="24">
        <f t="shared" si="3"/>
        <v>243350</v>
      </c>
    </row>
    <row r="102" spans="1:15" x14ac:dyDescent="0.25">
      <c r="A102" s="9" t="s">
        <v>126</v>
      </c>
      <c r="B102" s="17">
        <v>0</v>
      </c>
      <c r="C102" s="17">
        <v>27000</v>
      </c>
      <c r="D102" s="17">
        <v>0</v>
      </c>
      <c r="E102" s="17">
        <v>0</v>
      </c>
      <c r="F102" s="17">
        <v>0</v>
      </c>
      <c r="G102" s="17">
        <v>0</v>
      </c>
      <c r="H102" s="17">
        <v>0</v>
      </c>
      <c r="I102" s="17">
        <v>0</v>
      </c>
      <c r="J102" s="17">
        <v>27000</v>
      </c>
      <c r="K102" s="17">
        <v>0</v>
      </c>
      <c r="L102">
        <f>IF(_xlfn.XLOOKUP(A102,Straßenliste!A:A,Straßenliste!C:C,"")=0,"",_xlfn.XLOOKUP(A102,Straßenliste!A:A,Straßenliste!C:C,0))</f>
        <v>1</v>
      </c>
      <c r="M102" s="21">
        <f>IF(_xlfn.XLOOKUP(A102,Straßenliste!A:A,Straßenliste!D:D,"")=0,"",_xlfn.XLOOKUP(A102,Straßenliste!A:A,Straßenliste!D:D,""))</f>
        <v>1</v>
      </c>
      <c r="N102" s="24">
        <f t="shared" si="2"/>
        <v>27000</v>
      </c>
      <c r="O102" s="24">
        <f t="shared" si="3"/>
        <v>27000</v>
      </c>
    </row>
    <row r="103" spans="1:15" x14ac:dyDescent="0.25">
      <c r="A103" s="9" t="s">
        <v>69</v>
      </c>
      <c r="B103" s="17">
        <v>4000</v>
      </c>
      <c r="C103" s="17">
        <v>35000</v>
      </c>
      <c r="D103" s="17">
        <v>0</v>
      </c>
      <c r="E103" s="17">
        <v>11780</v>
      </c>
      <c r="F103" s="17">
        <v>0</v>
      </c>
      <c r="G103" s="17">
        <v>6700</v>
      </c>
      <c r="H103" s="17">
        <v>0</v>
      </c>
      <c r="I103" s="17">
        <v>0</v>
      </c>
      <c r="J103" s="17">
        <v>57480</v>
      </c>
      <c r="K103" s="17">
        <v>0</v>
      </c>
      <c r="L103">
        <f>IF(_xlfn.XLOOKUP(A103,Straßenliste!A:A,Straßenliste!C:C,"")=0,"",_xlfn.XLOOKUP(A103,Straßenliste!A:A,Straßenliste!C:C,0))</f>
        <v>3</v>
      </c>
      <c r="M103" s="21">
        <f>IF(_xlfn.XLOOKUP(A103,Straßenliste!A:A,Straßenliste!D:D,"")=0,"",_xlfn.XLOOKUP(A103,Straßenliste!A:A,Straßenliste!D:D,""))</f>
        <v>0.17647058823529413</v>
      </c>
      <c r="N103" s="24">
        <f t="shared" ref="N103:N116" si="4">IF(M103&lt;&gt;"",IFERROR(IF($N$34=TRUE,(J103/(L103-K103))*L103,J103),0),0)</f>
        <v>57480</v>
      </c>
      <c r="O103" s="24">
        <f t="shared" ref="O103:O116" si="5">IFERROR(IF($O$34=TRUE,N103/M103,N103),0)</f>
        <v>57480</v>
      </c>
    </row>
    <row r="104" spans="1:15" x14ac:dyDescent="0.25">
      <c r="A104" s="9" t="s">
        <v>115</v>
      </c>
      <c r="B104" s="17">
        <v>31000</v>
      </c>
      <c r="C104" s="17">
        <v>0</v>
      </c>
      <c r="D104" s="17">
        <v>0</v>
      </c>
      <c r="E104" s="17">
        <v>0</v>
      </c>
      <c r="F104" s="17">
        <v>0</v>
      </c>
      <c r="G104" s="17">
        <v>0</v>
      </c>
      <c r="H104" s="17">
        <v>0</v>
      </c>
      <c r="I104" s="17">
        <v>0</v>
      </c>
      <c r="J104" s="17">
        <v>31000</v>
      </c>
      <c r="K104" s="17">
        <v>0</v>
      </c>
      <c r="L104">
        <f>IF(_xlfn.XLOOKUP(A104,Straßenliste!A:A,Straßenliste!C:C,"")=0,"",_xlfn.XLOOKUP(A104,Straßenliste!A:A,Straßenliste!C:C,0))</f>
        <v>6</v>
      </c>
      <c r="M104" s="21">
        <f>IF(_xlfn.XLOOKUP(A104,Straßenliste!A:A,Straßenliste!D:D,"")=0,"",_xlfn.XLOOKUP(A104,Straßenliste!A:A,Straßenliste!D:D,""))</f>
        <v>0.54545454545454541</v>
      </c>
      <c r="N104" s="24">
        <f t="shared" si="4"/>
        <v>31000</v>
      </c>
      <c r="O104" s="24">
        <f t="shared" si="5"/>
        <v>31000</v>
      </c>
    </row>
    <row r="105" spans="1:15" x14ac:dyDescent="0.25">
      <c r="A105" s="9" t="s">
        <v>29</v>
      </c>
      <c r="B105" s="17">
        <v>0</v>
      </c>
      <c r="C105" s="17">
        <v>0</v>
      </c>
      <c r="D105" s="17">
        <v>0</v>
      </c>
      <c r="E105" s="17">
        <v>0</v>
      </c>
      <c r="F105" s="17">
        <v>38400</v>
      </c>
      <c r="G105" s="17">
        <v>0</v>
      </c>
      <c r="H105" s="17">
        <v>0</v>
      </c>
      <c r="I105" s="17">
        <v>0</v>
      </c>
      <c r="J105" s="17">
        <v>38400</v>
      </c>
      <c r="K105" s="17">
        <v>4</v>
      </c>
      <c r="L105">
        <f>IF(_xlfn.XLOOKUP(A105,Straßenliste!A:A,Straßenliste!C:C,"")=0,"",_xlfn.XLOOKUP(A105,Straßenliste!A:A,Straßenliste!C:C,0))</f>
        <v>9</v>
      </c>
      <c r="M105" s="21">
        <f>IF(_xlfn.XLOOKUP(A105,Straßenliste!A:A,Straßenliste!D:D,"")=0,"",_xlfn.XLOOKUP(A105,Straßenliste!A:A,Straßenliste!D:D,""))</f>
        <v>0.25</v>
      </c>
      <c r="N105" s="24">
        <f t="shared" si="4"/>
        <v>38400</v>
      </c>
      <c r="O105" s="24">
        <f t="shared" si="5"/>
        <v>38400</v>
      </c>
    </row>
    <row r="106" spans="1:15" x14ac:dyDescent="0.25">
      <c r="A106" s="9" t="s">
        <v>124</v>
      </c>
      <c r="B106" s="17">
        <v>6000</v>
      </c>
      <c r="C106" s="17">
        <v>0</v>
      </c>
      <c r="D106" s="17">
        <v>0</v>
      </c>
      <c r="E106" s="17">
        <v>0</v>
      </c>
      <c r="F106" s="17">
        <v>0</v>
      </c>
      <c r="G106" s="17">
        <v>0</v>
      </c>
      <c r="H106" s="17">
        <v>0</v>
      </c>
      <c r="I106" s="17">
        <v>0</v>
      </c>
      <c r="J106" s="17">
        <v>6000</v>
      </c>
      <c r="K106" s="17">
        <v>0</v>
      </c>
      <c r="L106">
        <f>IF(_xlfn.XLOOKUP(A106,Straßenliste!A:A,Straßenliste!C:C,"")=0,"",_xlfn.XLOOKUP(A106,Straßenliste!A:A,Straßenliste!C:C,0))</f>
        <v>1</v>
      </c>
      <c r="M106" s="21">
        <f>IF(_xlfn.XLOOKUP(A106,Straßenliste!A:A,Straßenliste!D:D,"")=0,"",_xlfn.XLOOKUP(A106,Straßenliste!A:A,Straßenliste!D:D,""))</f>
        <v>0.33333333333333331</v>
      </c>
      <c r="N106" s="24">
        <f t="shared" si="4"/>
        <v>6000</v>
      </c>
      <c r="O106" s="24">
        <f t="shared" si="5"/>
        <v>6000</v>
      </c>
    </row>
    <row r="107" spans="1:15" x14ac:dyDescent="0.25">
      <c r="A107" s="9" t="s">
        <v>61</v>
      </c>
      <c r="B107" s="17">
        <v>105200</v>
      </c>
      <c r="C107" s="17">
        <v>17600</v>
      </c>
      <c r="D107" s="17">
        <v>28008.163265306124</v>
      </c>
      <c r="E107" s="17">
        <v>0</v>
      </c>
      <c r="F107" s="17">
        <v>0</v>
      </c>
      <c r="G107" s="17">
        <v>13400</v>
      </c>
      <c r="H107" s="17">
        <v>0</v>
      </c>
      <c r="I107" s="17">
        <v>0</v>
      </c>
      <c r="J107" s="17">
        <v>164208.16326530612</v>
      </c>
      <c r="K107" s="17">
        <v>3</v>
      </c>
      <c r="L107">
        <f>IF(_xlfn.XLOOKUP(A107,Straßenliste!A:A,Straßenliste!C:C,"")=0,"",_xlfn.XLOOKUP(A107,Straßenliste!A:A,Straßenliste!C:C,0))</f>
        <v>13</v>
      </c>
      <c r="M107" s="21">
        <f>IF(_xlfn.XLOOKUP(A107,Straßenliste!A:A,Straßenliste!D:D,"")=0,"",_xlfn.XLOOKUP(A107,Straßenliste!A:A,Straßenliste!D:D,""))</f>
        <v>0.65</v>
      </c>
      <c r="N107" s="24">
        <f t="shared" si="4"/>
        <v>164208.16326530612</v>
      </c>
      <c r="O107" s="24">
        <f t="shared" si="5"/>
        <v>164208.16326530612</v>
      </c>
    </row>
    <row r="108" spans="1:15" x14ac:dyDescent="0.25">
      <c r="A108" s="9" t="s">
        <v>90</v>
      </c>
      <c r="B108" s="17">
        <v>16400</v>
      </c>
      <c r="C108" s="17">
        <v>42840</v>
      </c>
      <c r="D108" s="17">
        <v>0</v>
      </c>
      <c r="E108" s="17">
        <v>0</v>
      </c>
      <c r="F108" s="17">
        <v>12000</v>
      </c>
      <c r="G108" s="17">
        <v>20100</v>
      </c>
      <c r="H108" s="17">
        <v>0</v>
      </c>
      <c r="I108" s="17">
        <v>0</v>
      </c>
      <c r="J108" s="17">
        <v>91340</v>
      </c>
      <c r="K108" s="17">
        <v>2</v>
      </c>
      <c r="L108">
        <f>IF(_xlfn.XLOOKUP(A108,Straßenliste!A:A,Straßenliste!C:C,"")=0,"",_xlfn.XLOOKUP(A108,Straßenliste!A:A,Straßenliste!C:C,0))</f>
        <v>9</v>
      </c>
      <c r="M108" s="21">
        <f>IF(_xlfn.XLOOKUP(A108,Straßenliste!A:A,Straßenliste!D:D,"")=0,"",_xlfn.XLOOKUP(A108,Straßenliste!A:A,Straßenliste!D:D,""))</f>
        <v>0.47368421052631576</v>
      </c>
      <c r="N108" s="24">
        <f t="shared" si="4"/>
        <v>91340</v>
      </c>
      <c r="O108" s="24">
        <f t="shared" si="5"/>
        <v>91340</v>
      </c>
    </row>
    <row r="109" spans="1:15" x14ac:dyDescent="0.25">
      <c r="A109" s="9" t="s">
        <v>30</v>
      </c>
      <c r="B109" s="17">
        <v>0</v>
      </c>
      <c r="C109" s="17">
        <v>0</v>
      </c>
      <c r="D109" s="17">
        <v>134471.70000000001</v>
      </c>
      <c r="E109" s="17">
        <v>1400</v>
      </c>
      <c r="F109" s="17">
        <v>4800</v>
      </c>
      <c r="G109" s="17">
        <v>6700</v>
      </c>
      <c r="H109" s="17">
        <v>0</v>
      </c>
      <c r="I109" s="17">
        <v>0</v>
      </c>
      <c r="J109" s="17">
        <v>147371.70000000001</v>
      </c>
      <c r="K109" s="17">
        <v>1</v>
      </c>
      <c r="L109">
        <f>IF(_xlfn.XLOOKUP(A109,Straßenliste!A:A,Straßenliste!C:C,"")=0,"",_xlfn.XLOOKUP(A109,Straßenliste!A:A,Straßenliste!C:C,0))</f>
        <v>7</v>
      </c>
      <c r="M109" s="21">
        <f>IF(_xlfn.XLOOKUP(A109,Straßenliste!A:A,Straßenliste!D:D,"")=0,"",_xlfn.XLOOKUP(A109,Straßenliste!A:A,Straßenliste!D:D,""))</f>
        <v>0.53846153846153844</v>
      </c>
      <c r="N109" s="24">
        <f t="shared" si="4"/>
        <v>147371.70000000001</v>
      </c>
      <c r="O109" s="24">
        <f t="shared" si="5"/>
        <v>147371.70000000001</v>
      </c>
    </row>
    <row r="110" spans="1:15" x14ac:dyDescent="0.25">
      <c r="A110" s="9" t="s">
        <v>57</v>
      </c>
      <c r="B110" s="17">
        <v>11600</v>
      </c>
      <c r="C110" s="17">
        <v>122100</v>
      </c>
      <c r="D110" s="17">
        <v>0</v>
      </c>
      <c r="E110" s="17">
        <v>13000</v>
      </c>
      <c r="F110" s="17">
        <v>28500</v>
      </c>
      <c r="G110" s="17">
        <v>0</v>
      </c>
      <c r="H110" s="17">
        <v>0</v>
      </c>
      <c r="I110" s="17">
        <v>0</v>
      </c>
      <c r="J110" s="17">
        <v>175200</v>
      </c>
      <c r="K110" s="17">
        <v>6</v>
      </c>
      <c r="L110">
        <f>IF(_xlfn.XLOOKUP(A110,Straßenliste!A:A,Straßenliste!C:C,"")=0,"",_xlfn.XLOOKUP(A110,Straßenliste!A:A,Straßenliste!C:C,0))</f>
        <v>18</v>
      </c>
      <c r="M110" s="21">
        <f>IF(_xlfn.XLOOKUP(A110,Straßenliste!A:A,Straßenliste!D:D,"")=0,"",_xlfn.XLOOKUP(A110,Straßenliste!A:A,Straßenliste!D:D,""))</f>
        <v>0.43902439024390244</v>
      </c>
      <c r="N110" s="24">
        <f t="shared" si="4"/>
        <v>175200</v>
      </c>
      <c r="O110" s="24">
        <f t="shared" si="5"/>
        <v>175200</v>
      </c>
    </row>
    <row r="111" spans="1:15" x14ac:dyDescent="0.25">
      <c r="A111" s="9" t="s">
        <v>112</v>
      </c>
      <c r="B111" s="17">
        <v>0</v>
      </c>
      <c r="C111" s="17">
        <v>0</v>
      </c>
      <c r="D111" s="17">
        <v>0</v>
      </c>
      <c r="E111" s="17">
        <v>0</v>
      </c>
      <c r="F111" s="17">
        <v>0</v>
      </c>
      <c r="G111" s="17">
        <v>0</v>
      </c>
      <c r="H111" s="17">
        <v>0</v>
      </c>
      <c r="I111" s="17">
        <v>0</v>
      </c>
      <c r="J111" s="17">
        <v>0</v>
      </c>
      <c r="K111" s="17">
        <v>2</v>
      </c>
      <c r="L111">
        <f>IF(_xlfn.XLOOKUP(A111,Straßenliste!A:A,Straßenliste!C:C,"")=0,"",_xlfn.XLOOKUP(A111,Straßenliste!A:A,Straßenliste!C:C,0))</f>
        <v>2</v>
      </c>
      <c r="M111" s="21">
        <f>IF(_xlfn.XLOOKUP(A111,Straßenliste!A:A,Straßenliste!D:D,"")=0,"",_xlfn.XLOOKUP(A111,Straßenliste!A:A,Straßenliste!D:D,""))</f>
        <v>0.5</v>
      </c>
      <c r="N111" s="24">
        <f t="shared" si="4"/>
        <v>0</v>
      </c>
      <c r="O111" s="24">
        <f t="shared" si="5"/>
        <v>0</v>
      </c>
    </row>
    <row r="112" spans="1:15" x14ac:dyDescent="0.25">
      <c r="A112" s="9" t="s">
        <v>44</v>
      </c>
      <c r="B112" s="17">
        <v>22000</v>
      </c>
      <c r="C112" s="17">
        <v>0</v>
      </c>
      <c r="D112" s="17">
        <v>28200</v>
      </c>
      <c r="E112" s="17">
        <v>0</v>
      </c>
      <c r="F112" s="17">
        <v>15000</v>
      </c>
      <c r="G112" s="17">
        <v>18425</v>
      </c>
      <c r="H112" s="17">
        <v>0</v>
      </c>
      <c r="I112" s="17">
        <v>0</v>
      </c>
      <c r="J112" s="17">
        <v>83625</v>
      </c>
      <c r="K112" s="17">
        <v>2</v>
      </c>
      <c r="L112">
        <f>IF(_xlfn.XLOOKUP(A112,Straßenliste!A:A,Straßenliste!C:C,"")=0,"",_xlfn.XLOOKUP(A112,Straßenliste!A:A,Straßenliste!C:C,0))</f>
        <v>9</v>
      </c>
      <c r="M112" s="21">
        <f>IF(_xlfn.XLOOKUP(A112,Straßenliste!A:A,Straßenliste!D:D,"")=0,"",_xlfn.XLOOKUP(A112,Straßenliste!A:A,Straßenliste!D:D,""))</f>
        <v>0.33333333333333331</v>
      </c>
      <c r="N112" s="24">
        <f t="shared" si="4"/>
        <v>83625</v>
      </c>
      <c r="O112" s="24">
        <f t="shared" si="5"/>
        <v>83625</v>
      </c>
    </row>
    <row r="113" spans="1:15" x14ac:dyDescent="0.25">
      <c r="A113" s="9" t="s">
        <v>101</v>
      </c>
      <c r="B113" s="17">
        <v>7400</v>
      </c>
      <c r="C113" s="17">
        <v>25508</v>
      </c>
      <c r="D113" s="17">
        <v>0</v>
      </c>
      <c r="E113" s="17">
        <v>0</v>
      </c>
      <c r="F113" s="17">
        <v>0</v>
      </c>
      <c r="G113" s="17">
        <v>0</v>
      </c>
      <c r="H113" s="17">
        <v>88200</v>
      </c>
      <c r="I113" s="17">
        <v>0</v>
      </c>
      <c r="J113" s="17">
        <v>121108</v>
      </c>
      <c r="K113" s="17">
        <v>0</v>
      </c>
      <c r="L113">
        <f>IF(_xlfn.XLOOKUP(A113,Straßenliste!A:A,Straßenliste!C:C,"")=0,"",_xlfn.XLOOKUP(A113,Straßenliste!A:A,Straßenliste!C:C,0))</f>
        <v>5</v>
      </c>
      <c r="M113" s="21">
        <f>IF(_xlfn.XLOOKUP(A113,Straßenliste!A:A,Straßenliste!D:D,"")=0,"",_xlfn.XLOOKUP(A113,Straßenliste!A:A,Straßenliste!D:D,""))</f>
        <v>0.55555555555555558</v>
      </c>
      <c r="N113" s="24">
        <f t="shared" si="4"/>
        <v>121108</v>
      </c>
      <c r="O113" s="24">
        <f t="shared" si="5"/>
        <v>121108</v>
      </c>
    </row>
    <row r="114" spans="1:15" x14ac:dyDescent="0.25">
      <c r="A114" s="9" t="s">
        <v>125</v>
      </c>
      <c r="B114" s="17">
        <v>5000</v>
      </c>
      <c r="C114" s="17">
        <v>0</v>
      </c>
      <c r="D114" s="17">
        <v>0</v>
      </c>
      <c r="E114" s="17">
        <v>0</v>
      </c>
      <c r="F114" s="17">
        <v>0</v>
      </c>
      <c r="G114" s="17">
        <v>0</v>
      </c>
      <c r="H114" s="17">
        <v>0</v>
      </c>
      <c r="I114" s="17">
        <v>0</v>
      </c>
      <c r="J114" s="17">
        <v>5000</v>
      </c>
      <c r="K114" s="17">
        <v>0</v>
      </c>
      <c r="L114">
        <f>IF(_xlfn.XLOOKUP(A114,Straßenliste!A:A,Straßenliste!C:C,"")=0,"",_xlfn.XLOOKUP(A114,Straßenliste!A:A,Straßenliste!C:C,0))</f>
        <v>1</v>
      </c>
      <c r="M114" s="21">
        <f>IF(_xlfn.XLOOKUP(A114,Straßenliste!A:A,Straßenliste!D:D,"")=0,"",_xlfn.XLOOKUP(A114,Straßenliste!A:A,Straßenliste!D:D,""))</f>
        <v>0.25</v>
      </c>
      <c r="N114" s="24">
        <f t="shared" si="4"/>
        <v>5000</v>
      </c>
      <c r="O114" s="24">
        <f t="shared" si="5"/>
        <v>5000</v>
      </c>
    </row>
    <row r="115" spans="1:15" x14ac:dyDescent="0.25">
      <c r="A115" s="9" t="s">
        <v>64</v>
      </c>
      <c r="B115" s="17">
        <v>5000</v>
      </c>
      <c r="C115" s="17">
        <v>10000</v>
      </c>
      <c r="D115" s="17">
        <v>15510</v>
      </c>
      <c r="E115" s="17">
        <v>0</v>
      </c>
      <c r="F115" s="17">
        <v>0</v>
      </c>
      <c r="G115" s="17">
        <v>13400</v>
      </c>
      <c r="H115" s="17">
        <v>0</v>
      </c>
      <c r="I115" s="17">
        <v>0</v>
      </c>
      <c r="J115" s="17">
        <v>43910</v>
      </c>
      <c r="K115" s="17">
        <v>2</v>
      </c>
      <c r="L115">
        <f>IF(_xlfn.XLOOKUP(A115,Straßenliste!A:A,Straßenliste!C:C,"")=0,"",_xlfn.XLOOKUP(A115,Straßenliste!A:A,Straßenliste!C:C,0))</f>
        <v>5</v>
      </c>
      <c r="M115" s="21">
        <f>IF(_xlfn.XLOOKUP(A115,Straßenliste!A:A,Straßenliste!D:D,"")=0,"",_xlfn.XLOOKUP(A115,Straßenliste!A:A,Straßenliste!D:D,""))</f>
        <v>0.55555555555555558</v>
      </c>
      <c r="N115" s="24">
        <f t="shared" si="4"/>
        <v>43910</v>
      </c>
      <c r="O115" s="24">
        <f t="shared" si="5"/>
        <v>43910</v>
      </c>
    </row>
    <row r="116" spans="1:15" x14ac:dyDescent="0.25">
      <c r="A116" s="9" t="s">
        <v>52</v>
      </c>
      <c r="B116" s="17">
        <v>0</v>
      </c>
      <c r="C116" s="17">
        <v>195700</v>
      </c>
      <c r="D116" s="17">
        <v>0</v>
      </c>
      <c r="E116" s="17">
        <v>0</v>
      </c>
      <c r="F116" s="17">
        <v>12000</v>
      </c>
      <c r="G116" s="17">
        <v>5025</v>
      </c>
      <c r="H116" s="17">
        <v>0</v>
      </c>
      <c r="I116" s="17">
        <v>0</v>
      </c>
      <c r="J116" s="17">
        <v>212725</v>
      </c>
      <c r="K116" s="17">
        <v>0</v>
      </c>
      <c r="L116">
        <f>IF(_xlfn.XLOOKUP(A116,Straßenliste!A:A,Straßenliste!C:C,"")=0,"",_xlfn.XLOOKUP(A116,Straßenliste!A:A,Straßenliste!C:C,0))</f>
        <v>7</v>
      </c>
      <c r="M116" s="21">
        <f>IF(_xlfn.XLOOKUP(A116,Straßenliste!A:A,Straßenliste!D:D,"")=0,"",_xlfn.XLOOKUP(A116,Straßenliste!A:A,Straßenliste!D:D,""))</f>
        <v>0.58333333333333337</v>
      </c>
      <c r="N116" s="24">
        <f t="shared" si="4"/>
        <v>212725</v>
      </c>
      <c r="O116" s="24">
        <f t="shared" si="5"/>
        <v>212725</v>
      </c>
    </row>
    <row r="117" spans="1:15" x14ac:dyDescent="0.25">
      <c r="A117" s="9" t="s">
        <v>169</v>
      </c>
      <c r="B117" s="17">
        <v>1124680</v>
      </c>
      <c r="C117" s="17">
        <v>4337177.5999999996</v>
      </c>
      <c r="D117" s="17">
        <v>543247.24591836729</v>
      </c>
      <c r="E117" s="17">
        <v>39993</v>
      </c>
      <c r="F117" s="17">
        <v>1017546</v>
      </c>
      <c r="G117" s="17">
        <v>770667.5</v>
      </c>
      <c r="H117" s="17">
        <v>736372</v>
      </c>
      <c r="I117" s="17">
        <v>333000</v>
      </c>
      <c r="J117" s="17">
        <v>8902683.3459183667</v>
      </c>
      <c r="K117" s="42">
        <v>133</v>
      </c>
      <c r="L117" s="20">
        <f>SUM(L39:L116)</f>
        <v>610</v>
      </c>
      <c r="M117" s="20"/>
      <c r="N117" s="22">
        <f>SUM(N39:N116)</f>
        <v>8828954.3459183685</v>
      </c>
      <c r="O117" s="22">
        <f>SUM(O39:O116)</f>
        <v>8828954.3459183685</v>
      </c>
    </row>
    <row r="120" spans="1:15" x14ac:dyDescent="0.25">
      <c r="A120" t="s">
        <v>19</v>
      </c>
      <c r="B120" t="s">
        <v>209</v>
      </c>
      <c r="C120" t="s">
        <v>210</v>
      </c>
      <c r="D120" t="s">
        <v>211</v>
      </c>
      <c r="E120" t="s">
        <v>212</v>
      </c>
      <c r="F120" t="s">
        <v>213</v>
      </c>
      <c r="G120" t="s">
        <v>214</v>
      </c>
    </row>
    <row r="121" spans="1:15" x14ac:dyDescent="0.25">
      <c r="A121" s="37">
        <v>10.5</v>
      </c>
      <c r="B121" s="37">
        <v>11</v>
      </c>
      <c r="C121" s="37">
        <v>7.05</v>
      </c>
      <c r="D121" s="37">
        <v>3</v>
      </c>
      <c r="E121" s="37">
        <v>1675</v>
      </c>
      <c r="F121" s="37">
        <v>4.9000000000000004</v>
      </c>
      <c r="G121" s="37">
        <v>925</v>
      </c>
    </row>
    <row r="123" spans="1:15" ht="45" x14ac:dyDescent="0.25">
      <c r="A123" s="31" t="s">
        <v>249</v>
      </c>
      <c r="B123" s="31" t="s">
        <v>250</v>
      </c>
      <c r="C123" s="31" t="s">
        <v>252</v>
      </c>
      <c r="D123" s="31" t="s">
        <v>251</v>
      </c>
      <c r="E123" s="31" t="s">
        <v>253</v>
      </c>
      <c r="F123" s="31" t="s">
        <v>254</v>
      </c>
      <c r="G123" s="31" t="s">
        <v>255</v>
      </c>
    </row>
    <row r="124" spans="1:15" x14ac:dyDescent="0.25">
      <c r="A124" s="34"/>
      <c r="B124" s="34"/>
      <c r="C124" s="34"/>
      <c r="D124" s="34"/>
      <c r="E124" s="34"/>
      <c r="F124" s="34"/>
      <c r="G124" s="34"/>
    </row>
    <row r="126" spans="1:15" x14ac:dyDescent="0.25">
      <c r="A126" s="16" t="s">
        <v>175</v>
      </c>
      <c r="B126" s="4"/>
      <c r="C126" s="4"/>
      <c r="D126" s="4"/>
    </row>
    <row r="127" spans="1:15" x14ac:dyDescent="0.25">
      <c r="A127" s="4" t="str">
        <f>B38</f>
        <v>Energie - Heizöl (kWh/a)</v>
      </c>
      <c r="B127" s="4" t="s">
        <v>10</v>
      </c>
      <c r="C127" s="4">
        <f>GETPIVOTDATA("[Measures].[Energie - Heizöl (kWh/a)]",$A$38)</f>
        <v>1124680</v>
      </c>
      <c r="D127" s="4" t="str">
        <f>IF(C127=0,"",B127&amp;" "&amp;TEXT(_xlfn.PERCENTOF(C127,SUM(C127:C134)),"0,0%"))</f>
        <v>Heizöl 12,6%</v>
      </c>
    </row>
    <row r="128" spans="1:15" x14ac:dyDescent="0.25">
      <c r="A128" s="4" t="str">
        <f>C38</f>
        <v>Energie - Erdgas (kWh/a)</v>
      </c>
      <c r="B128" s="4" t="s">
        <v>11</v>
      </c>
      <c r="C128" s="4">
        <f>GETPIVOTDATA("[Measures].[Energie - Erdgas (kWh/a)]",$A$38)</f>
        <v>4337177.5999999996</v>
      </c>
      <c r="D128" s="4" t="str">
        <f>IF(C128=0,"",B128&amp;" "&amp;TEXT(_xlfn.PERCENTOF(C128,SUM(C127:C134)),"0,0%"))</f>
        <v>Erdgas 48,7%</v>
      </c>
    </row>
    <row r="129" spans="1:4" x14ac:dyDescent="0.25">
      <c r="A129" s="4" t="str">
        <f>D38</f>
        <v>Energie - Flüssiggas (kWh/a)</v>
      </c>
      <c r="B129" s="4" t="s">
        <v>12</v>
      </c>
      <c r="C129" s="4">
        <f>GETPIVOTDATA("[Measures].[Energie - Flüssiggas (kWh/a)]",$A$38)</f>
        <v>543247.24591836729</v>
      </c>
      <c r="D129" s="4" t="str">
        <f>IF(C129=0,"",B129&amp;" "&amp;TEXT(_xlfn.PERCENTOF(C129,SUM(C127:C134)),"0,0%"))</f>
        <v>Flüssiggas 6,1%</v>
      </c>
    </row>
    <row r="130" spans="1:4" x14ac:dyDescent="0.25">
      <c r="A130" s="4" t="str">
        <f>E38</f>
        <v>Summe von Strom (kWh/a):</v>
      </c>
      <c r="B130" s="4" t="s">
        <v>14</v>
      </c>
      <c r="C130" s="4">
        <f>GETPIVOTDATA("[Measures].[Energie - Wärmepumpe (kWh/a)]",$A$38)</f>
        <v>1017546</v>
      </c>
      <c r="D130" s="4" t="str">
        <f>IF(C130=0,"",B130&amp;" "&amp;TEXT(_xlfn.PERCENTOF(C130,SUM(C127:C134)),"0,0%"))</f>
        <v>Wärmepumpe 11,4%</v>
      </c>
    </row>
    <row r="131" spans="1:4" x14ac:dyDescent="0.25">
      <c r="A131" s="4" t="str">
        <f>F38</f>
        <v>Energie - Wärmepumpe (kWh/a)</v>
      </c>
      <c r="B131" s="4" t="s">
        <v>13</v>
      </c>
      <c r="C131" s="4">
        <f>GETPIVOTDATA("[Measures].[Summe von Strom (kWh/a):]",$A$38)</f>
        <v>39993</v>
      </c>
      <c r="D131" s="4" t="str">
        <f>IF(C131=0,"",B131&amp;" "&amp;TEXT(_xlfn.PERCENTOF(C131,SUM(C127:C134)),"0,0%"))</f>
        <v>Strom 0,4%</v>
      </c>
    </row>
    <row r="132" spans="1:4" x14ac:dyDescent="0.25">
      <c r="A132" s="4" t="str">
        <f>G38</f>
        <v>Energie - Holz (kWh/a)</v>
      </c>
      <c r="B132" s="4" t="s">
        <v>15</v>
      </c>
      <c r="C132" s="4">
        <f>GETPIVOTDATA("[Measures].[Energie - Holz (kWh/a)]",$A$38)</f>
        <v>770667.5</v>
      </c>
      <c r="D132" s="4" t="str">
        <f>IF(C132=0,"",B132&amp;" "&amp;TEXT(_xlfn.PERCENTOF(C132,SUM(C127:C134)),"0,0%"))</f>
        <v>Holz 8,7%</v>
      </c>
    </row>
    <row r="133" spans="1:4" x14ac:dyDescent="0.25">
      <c r="A133" s="4" t="str">
        <f>H38</f>
        <v>Energie - Pellets (kWh/a)</v>
      </c>
      <c r="B133" s="4" t="s">
        <v>16</v>
      </c>
      <c r="C133" s="4">
        <f>GETPIVOTDATA("[Measures].[Energie - Pellets (kWh/a)]",$A$38)</f>
        <v>736372</v>
      </c>
      <c r="D133" s="4" t="str">
        <f>IF(C133=0,"",B133&amp;" "&amp;TEXT(_xlfn.PERCENTOF(C133,SUM(C127:C134)),"0,0%"))</f>
        <v>Pellets 8,3%</v>
      </c>
    </row>
    <row r="134" spans="1:4" x14ac:dyDescent="0.25">
      <c r="A134" s="4" t="str">
        <f>I38</f>
        <v>Energie - Holzhackschnitzel (kWh/a)</v>
      </c>
      <c r="B134" s="4" t="s">
        <v>17</v>
      </c>
      <c r="C134" s="4">
        <f>GETPIVOTDATA("[Measures].[Energie - Holzhackschnitzel (kWh/a)]",$A$38)</f>
        <v>333000</v>
      </c>
      <c r="D134" s="4" t="str">
        <f>IF(C134=0,"",B134&amp;" "&amp;TEXT(_xlfn.PERCENTOF(C134,SUM(C127:C134)),"0,0%"))</f>
        <v>Hackschnitzel 3,7%</v>
      </c>
    </row>
  </sheetData>
  <sheetProtection algorithmName="SHA-512" hashValue="ZByXSj3HcviqZa4WUfoeYdxT8oRQfkYCq+pmN+sZAlIah0mH22V9edC+IAsVrCKP4mb9LqQ0jmBnQ+TuoNUy/Q==" saltValue="BwmOFO7RCGIEcITcQ/J9xg==" spinCount="100000" sheet="1" objects="1" selectLockedCells="1" pivotTables="0"/>
  <pageMargins left="0.7" right="0.7" top="0.78740157499999996" bottom="0.78740157499999996" header="0.3" footer="0.3"/>
  <drawing r:id="rId2"/>
  <tableParts count="1">
    <tablePart r:id="rId3"/>
  </tableParts>
  <extLst>
    <ext xmlns:x14="http://schemas.microsoft.com/office/spreadsheetml/2009/9/main" uri="{A8765BA9-456A-4dab-B4F3-ACF838C121DE}">
      <x14:slicerList>
        <x14:slicer r:id="rId4"/>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08E05-57E9-4B79-B608-688985FEA10B}">
  <sheetPr codeName="Tabelle12"/>
  <dimension ref="A34:I117"/>
  <sheetViews>
    <sheetView showGridLines="0" workbookViewId="0">
      <pane ySplit="35" topLeftCell="A36" activePane="bottomLeft" state="frozen"/>
      <selection pane="bottomLeft" activeCell="G34" sqref="G34"/>
    </sheetView>
  </sheetViews>
  <sheetFormatPr baseColWidth="10" defaultRowHeight="15" x14ac:dyDescent="0.25"/>
  <cols>
    <col min="1" max="1" width="24" bestFit="1" customWidth="1"/>
    <col min="2" max="2" width="23" bestFit="1" customWidth="1"/>
    <col min="3" max="3" width="41" bestFit="1" customWidth="1"/>
    <col min="4" max="5" width="26.42578125" customWidth="1"/>
    <col min="6" max="7" width="37.140625" bestFit="1" customWidth="1"/>
    <col min="8" max="8" width="16.42578125" bestFit="1" customWidth="1"/>
    <col min="9" max="9" width="22.5703125" bestFit="1" customWidth="1"/>
  </cols>
  <sheetData>
    <row r="34" spans="1:9" x14ac:dyDescent="0.25">
      <c r="F34" s="30" t="b">
        <v>0</v>
      </c>
      <c r="G34" s="30" t="b">
        <v>0</v>
      </c>
    </row>
    <row r="36" spans="1:9" x14ac:dyDescent="0.25">
      <c r="A36" s="11" t="s">
        <v>176</v>
      </c>
    </row>
    <row r="37" spans="1:9" ht="18.75" x14ac:dyDescent="0.3">
      <c r="A37" s="39" t="s">
        <v>244</v>
      </c>
      <c r="B37" s="38">
        <f>GETPIVOTDATA("[Measures].[Summe Energie (kWh/a)]",$A$38)</f>
        <v>8902683.3459183667</v>
      </c>
      <c r="C37" s="40">
        <f>GETPIVOTDATA("[Measures].[Summe von Hilfsspalte keine Energieangabe]",$A$38)</f>
        <v>133</v>
      </c>
      <c r="D37" s="41">
        <f>D117</f>
        <v>610</v>
      </c>
      <c r="E37" s="41"/>
      <c r="F37" s="38">
        <f>F117/1000</f>
        <v>8296.3757459183671</v>
      </c>
      <c r="G37" s="38">
        <f>G117/1000</f>
        <v>8296.3757459183671</v>
      </c>
      <c r="H37" s="38"/>
      <c r="I37" s="38"/>
    </row>
    <row r="38" spans="1:9" x14ac:dyDescent="0.25">
      <c r="A38" s="8" t="s">
        <v>177</v>
      </c>
      <c r="B38" t="s">
        <v>243</v>
      </c>
      <c r="C38" t="s">
        <v>245</v>
      </c>
      <c r="D38" s="18" t="s">
        <v>136</v>
      </c>
      <c r="E38" s="18" t="s">
        <v>246</v>
      </c>
      <c r="F38" s="18" t="s">
        <v>247</v>
      </c>
      <c r="G38" s="18" t="s">
        <v>247</v>
      </c>
      <c r="H38" s="18" t="s">
        <v>138</v>
      </c>
      <c r="I38" s="18" t="s">
        <v>248</v>
      </c>
    </row>
    <row r="39" spans="1:9" x14ac:dyDescent="0.25">
      <c r="A39" s="9" t="s">
        <v>178</v>
      </c>
      <c r="B39" s="17">
        <v>41229</v>
      </c>
      <c r="C39" s="19">
        <v>2</v>
      </c>
      <c r="D39" s="25">
        <f>IF(_xlfn.XLOOKUP(A39,Straßenliste!A:A,Straßenliste!C:C,"")=0,"",_xlfn.XLOOKUP(A39,Straßenliste!A:A,Straßenliste!C:C,0))</f>
        <v>0</v>
      </c>
      <c r="E39" s="27" t="str">
        <f>IF(_xlfn.XLOOKUP(A39,Straßenliste!A:A,Straßenliste!D:D,"")=0,"",_xlfn.XLOOKUP(A39,Straßenliste!A:A,Straßenliste!D:D,""))</f>
        <v/>
      </c>
      <c r="F39" s="24">
        <f>IF(E39&lt;&gt;"",IFERROR(IF($F$34=TRUE,(B39/(D39-C39))*D39,B38),0),0)</f>
        <v>0</v>
      </c>
      <c r="G39" s="24">
        <f t="shared" ref="G39:G70" si="0">IFERROR(IF($G$34=TRUE,F39/E39,F39),0)</f>
        <v>0</v>
      </c>
      <c r="H39" s="26" t="str">
        <f>IF(_xlfn.XLOOKUP(A39,Straßenliste!A:A,Straßenliste!F:F,"")=0,"",_xlfn.XLOOKUP(A39,Straßenliste!A:A,Straßenliste!F:F,""))</f>
        <v/>
      </c>
      <c r="I39" s="26" t="str">
        <f t="shared" ref="I39:I70" si="1">IFERROR(G39/H39,"0,0")</f>
        <v>0,0</v>
      </c>
    </row>
    <row r="40" spans="1:9" x14ac:dyDescent="0.25">
      <c r="A40" s="9" t="s">
        <v>92</v>
      </c>
      <c r="B40" s="17">
        <v>15500</v>
      </c>
      <c r="C40" s="17">
        <v>0</v>
      </c>
      <c r="D40" s="25">
        <f>IF(_xlfn.XLOOKUP(A40,Straßenliste!A:A,Straßenliste!C:C,"")=0,"",_xlfn.XLOOKUP(A40,Straßenliste!A:A,Straßenliste!C:C,0))</f>
        <v>0</v>
      </c>
      <c r="E40" s="27" t="str">
        <f>IF(_xlfn.XLOOKUP(A40,Straßenliste!A:A,Straßenliste!D:D,"")=0,"",_xlfn.XLOOKUP(A40,Straßenliste!A:A,Straßenliste!D:D,""))</f>
        <v/>
      </c>
      <c r="F40" s="24">
        <f t="shared" ref="F40:F103" si="2">IF(E40&lt;&gt;"",IFERROR(IF($F$34=TRUE,(B40/(D40-C40))*D40,B39),0),0)</f>
        <v>0</v>
      </c>
      <c r="G40" s="24">
        <f t="shared" si="0"/>
        <v>0</v>
      </c>
      <c r="H40" s="26" t="str">
        <f>IF(_xlfn.XLOOKUP(A40,Straßenliste!A:A,Straßenliste!F:F,"")=0,"",_xlfn.XLOOKUP(A40,Straßenliste!A:A,Straßenliste!F:F,""))</f>
        <v/>
      </c>
      <c r="I40" s="26" t="str">
        <f t="shared" si="1"/>
        <v>0,0</v>
      </c>
    </row>
    <row r="41" spans="1:9" x14ac:dyDescent="0.25">
      <c r="A41" s="9" t="s">
        <v>55</v>
      </c>
      <c r="B41" s="17">
        <v>297136</v>
      </c>
      <c r="C41" s="17">
        <v>4</v>
      </c>
      <c r="D41" s="25">
        <f>IF(_xlfn.XLOOKUP(A41,Straßenliste!A:A,Straßenliste!C:C,"")=0,"",_xlfn.XLOOKUP(A41,Straßenliste!A:A,Straßenliste!C:C,0))</f>
        <v>19</v>
      </c>
      <c r="E41" s="27">
        <f>IF(_xlfn.XLOOKUP(A41,Straßenliste!A:A,Straßenliste!D:D,"")=0,"",_xlfn.XLOOKUP(A41,Straßenliste!A:A,Straßenliste!D:D,""))</f>
        <v>0.6333333333333333</v>
      </c>
      <c r="F41" s="24">
        <f t="shared" si="2"/>
        <v>15500</v>
      </c>
      <c r="G41" s="24">
        <f t="shared" si="0"/>
        <v>15500</v>
      </c>
      <c r="H41" s="26">
        <f>IF(_xlfn.XLOOKUP(A41,Straßenliste!A:A,Straßenliste!F:F,"")=0,"",_xlfn.XLOOKUP(A41,Straßenliste!A:A,Straßenliste!F:F,""))</f>
        <v>395</v>
      </c>
      <c r="I41" s="26">
        <f t="shared" si="1"/>
        <v>39.240506329113927</v>
      </c>
    </row>
    <row r="42" spans="1:9" x14ac:dyDescent="0.25">
      <c r="A42" s="9" t="s">
        <v>45</v>
      </c>
      <c r="B42" s="17">
        <v>96733.673469387752</v>
      </c>
      <c r="C42" s="17">
        <v>2</v>
      </c>
      <c r="D42" s="25">
        <f>IF(_xlfn.XLOOKUP(A42,Straßenliste!A:A,Straßenliste!C:C,"")=0,"",_xlfn.XLOOKUP(A42,Straßenliste!A:A,Straßenliste!C:C,0))</f>
        <v>8</v>
      </c>
      <c r="E42" s="27">
        <f>IF(_xlfn.XLOOKUP(A42,Straßenliste!A:A,Straßenliste!D:D,"")=0,"",_xlfn.XLOOKUP(A42,Straßenliste!A:A,Straßenliste!D:D,""))</f>
        <v>0.72727272727272729</v>
      </c>
      <c r="F42" s="24">
        <f t="shared" si="2"/>
        <v>297136</v>
      </c>
      <c r="G42" s="24">
        <f t="shared" si="0"/>
        <v>297136</v>
      </c>
      <c r="H42" s="26">
        <f>IF(_xlfn.XLOOKUP(A42,Straßenliste!A:A,Straßenliste!F:F,"")=0,"",_xlfn.XLOOKUP(A42,Straßenliste!A:A,Straßenliste!F:F,""))</f>
        <v>160</v>
      </c>
      <c r="I42" s="26">
        <f t="shared" si="1"/>
        <v>1857.1</v>
      </c>
    </row>
    <row r="43" spans="1:9" x14ac:dyDescent="0.25">
      <c r="A43" s="9" t="s">
        <v>97</v>
      </c>
      <c r="B43" s="17">
        <v>51525</v>
      </c>
      <c r="C43" s="17">
        <v>2</v>
      </c>
      <c r="D43" s="25">
        <f>IF(_xlfn.XLOOKUP(A43,Straßenliste!A:A,Straßenliste!C:C,"")=0,"",_xlfn.XLOOKUP(A43,Straßenliste!A:A,Straßenliste!C:C,0))</f>
        <v>5</v>
      </c>
      <c r="E43" s="27">
        <f>IF(_xlfn.XLOOKUP(A43,Straßenliste!A:A,Straßenliste!D:D,"")=0,"",_xlfn.XLOOKUP(A43,Straßenliste!A:A,Straßenliste!D:D,""))</f>
        <v>0.5</v>
      </c>
      <c r="F43" s="24">
        <f t="shared" si="2"/>
        <v>96733.673469387752</v>
      </c>
      <c r="G43" s="24">
        <f t="shared" si="0"/>
        <v>96733.673469387752</v>
      </c>
      <c r="H43" s="26">
        <f>IF(_xlfn.XLOOKUP(A43,Straßenliste!A:A,Straßenliste!F:F,"")=0,"",_xlfn.XLOOKUP(A43,Straßenliste!A:A,Straßenliste!F:F,""))</f>
        <v>235</v>
      </c>
      <c r="I43" s="26">
        <f t="shared" si="1"/>
        <v>411.63265306122446</v>
      </c>
    </row>
    <row r="44" spans="1:9" x14ac:dyDescent="0.25">
      <c r="A44" s="9" t="s">
        <v>31</v>
      </c>
      <c r="B44" s="17">
        <v>33834</v>
      </c>
      <c r="C44" s="17">
        <v>0</v>
      </c>
      <c r="D44" s="25">
        <f>IF(_xlfn.XLOOKUP(A44,Straßenliste!A:A,Straßenliste!C:C,"")=0,"",_xlfn.XLOOKUP(A44,Straßenliste!A:A,Straßenliste!C:C,0))</f>
        <v>3</v>
      </c>
      <c r="E44" s="27">
        <f>IF(_xlfn.XLOOKUP(A44,Straßenliste!A:A,Straßenliste!D:D,"")=0,"",_xlfn.XLOOKUP(A44,Straßenliste!A:A,Straßenliste!D:D,""))</f>
        <v>0.42857142857142855</v>
      </c>
      <c r="F44" s="24">
        <f t="shared" si="2"/>
        <v>51525</v>
      </c>
      <c r="G44" s="24">
        <f t="shared" si="0"/>
        <v>51525</v>
      </c>
      <c r="H44" s="26">
        <f>IF(_xlfn.XLOOKUP(A44,Straßenliste!A:A,Straßenliste!F:F,"")=0,"",_xlfn.XLOOKUP(A44,Straßenliste!A:A,Straßenliste!F:F,""))</f>
        <v>152</v>
      </c>
      <c r="I44" s="26">
        <f t="shared" si="1"/>
        <v>338.98026315789474</v>
      </c>
    </row>
    <row r="45" spans="1:9" x14ac:dyDescent="0.25">
      <c r="A45" s="9" t="s">
        <v>73</v>
      </c>
      <c r="B45" s="17">
        <v>0</v>
      </c>
      <c r="C45" s="17">
        <v>1</v>
      </c>
      <c r="D45" s="25">
        <f>IF(_xlfn.XLOOKUP(A45,Straßenliste!A:A,Straßenliste!C:C,"")=0,"",_xlfn.XLOOKUP(A45,Straßenliste!A:A,Straßenliste!C:C,0))</f>
        <v>1</v>
      </c>
      <c r="E45" s="27">
        <f>IF(_xlfn.XLOOKUP(A45,Straßenliste!A:A,Straßenliste!D:D,"")=0,"",_xlfn.XLOOKUP(A45,Straßenliste!A:A,Straßenliste!D:D,""))</f>
        <v>1</v>
      </c>
      <c r="F45" s="24">
        <f t="shared" si="2"/>
        <v>33834</v>
      </c>
      <c r="G45" s="24">
        <f t="shared" si="0"/>
        <v>33834</v>
      </c>
      <c r="H45" s="26">
        <f>IF(_xlfn.XLOOKUP(A45,Straßenliste!A:A,Straßenliste!F:F,"")=0,"",_xlfn.XLOOKUP(A45,Straßenliste!A:A,Straßenliste!F:F,""))</f>
        <v>35</v>
      </c>
      <c r="I45" s="26">
        <f t="shared" si="1"/>
        <v>966.68571428571431</v>
      </c>
    </row>
    <row r="46" spans="1:9" x14ac:dyDescent="0.25">
      <c r="A46" s="9" t="s">
        <v>51</v>
      </c>
      <c r="B46" s="17">
        <v>180476.95918367346</v>
      </c>
      <c r="C46" s="17">
        <v>1</v>
      </c>
      <c r="D46" s="25">
        <f>IF(_xlfn.XLOOKUP(A46,Straßenliste!A:A,Straßenliste!C:C,"")=0,"",_xlfn.XLOOKUP(A46,Straßenliste!A:A,Straßenliste!C:C,0))</f>
        <v>8</v>
      </c>
      <c r="E46" s="27">
        <f>IF(_xlfn.XLOOKUP(A46,Straßenliste!A:A,Straßenliste!D:D,"")=0,"",_xlfn.XLOOKUP(A46,Straßenliste!A:A,Straßenliste!D:D,""))</f>
        <v>0.29629629629629628</v>
      </c>
      <c r="F46" s="24">
        <f t="shared" si="2"/>
        <v>0</v>
      </c>
      <c r="G46" s="24">
        <f t="shared" si="0"/>
        <v>0</v>
      </c>
      <c r="H46" s="26">
        <f>IF(_xlfn.XLOOKUP(A46,Straßenliste!A:A,Straßenliste!F:F,"")=0,"",_xlfn.XLOOKUP(A46,Straßenliste!A:A,Straßenliste!F:F,""))</f>
        <v>738</v>
      </c>
      <c r="I46" s="26">
        <f t="shared" si="1"/>
        <v>0</v>
      </c>
    </row>
    <row r="47" spans="1:9" x14ac:dyDescent="0.25">
      <c r="A47" s="9" t="s">
        <v>98</v>
      </c>
      <c r="B47" s="17">
        <v>39475</v>
      </c>
      <c r="C47" s="17">
        <v>0</v>
      </c>
      <c r="D47" s="25">
        <f>IF(_xlfn.XLOOKUP(A47,Straßenliste!A:A,Straßenliste!C:C,"")=0,"",_xlfn.XLOOKUP(A47,Straßenliste!A:A,Straßenliste!C:C,0))</f>
        <v>2</v>
      </c>
      <c r="E47" s="27">
        <f>IF(_xlfn.XLOOKUP(A47,Straßenliste!A:A,Straßenliste!D:D,"")=0,"",_xlfn.XLOOKUP(A47,Straßenliste!A:A,Straßenliste!D:D,""))</f>
        <v>1</v>
      </c>
      <c r="F47" s="24">
        <f t="shared" si="2"/>
        <v>180476.95918367346</v>
      </c>
      <c r="G47" s="24">
        <f t="shared" si="0"/>
        <v>180476.95918367346</v>
      </c>
      <c r="H47" s="26">
        <f>IF(_xlfn.XLOOKUP(A47,Straßenliste!A:A,Straßenliste!F:F,"")=0,"",_xlfn.XLOOKUP(A47,Straßenliste!A:A,Straßenliste!F:F,""))</f>
        <v>189</v>
      </c>
      <c r="I47" s="26">
        <f t="shared" si="1"/>
        <v>954.9045459453622</v>
      </c>
    </row>
    <row r="48" spans="1:9" x14ac:dyDescent="0.25">
      <c r="A48" s="9" t="s">
        <v>28</v>
      </c>
      <c r="B48" s="17">
        <v>42000</v>
      </c>
      <c r="C48" s="17">
        <v>2</v>
      </c>
      <c r="D48" s="25">
        <f>IF(_xlfn.XLOOKUP(A48,Straßenliste!A:A,Straßenliste!C:C,"")=0,"",_xlfn.XLOOKUP(A48,Straßenliste!A:A,Straßenliste!C:C,0))</f>
        <v>4</v>
      </c>
      <c r="E48" s="27">
        <f>IF(_xlfn.XLOOKUP(A48,Straßenliste!A:A,Straßenliste!D:D,"")=0,"",_xlfn.XLOOKUP(A48,Straßenliste!A:A,Straßenliste!D:D,""))</f>
        <v>0.22222222222222221</v>
      </c>
      <c r="F48" s="24">
        <f t="shared" si="2"/>
        <v>39475</v>
      </c>
      <c r="G48" s="24">
        <f t="shared" si="0"/>
        <v>39475</v>
      </c>
      <c r="H48" s="26">
        <f>IF(_xlfn.XLOOKUP(A48,Straßenliste!A:A,Straßenliste!F:F,"")=0,"",_xlfn.XLOOKUP(A48,Straßenliste!A:A,Straßenliste!F:F,""))</f>
        <v>759</v>
      </c>
      <c r="I48" s="26">
        <f t="shared" si="1"/>
        <v>52.009222661396578</v>
      </c>
    </row>
    <row r="49" spans="1:9" x14ac:dyDescent="0.25">
      <c r="A49" s="9" t="s">
        <v>110</v>
      </c>
      <c r="B49" s="17">
        <v>3000</v>
      </c>
      <c r="C49" s="17">
        <v>1</v>
      </c>
      <c r="D49" s="25">
        <f>IF(_xlfn.XLOOKUP(A49,Straßenliste!A:A,Straßenliste!C:C,"")=0,"",_xlfn.XLOOKUP(A49,Straßenliste!A:A,Straßenliste!C:C,0))</f>
        <v>2</v>
      </c>
      <c r="E49" s="27">
        <f>IF(_xlfn.XLOOKUP(A49,Straßenliste!A:A,Straßenliste!D:D,"")=0,"",_xlfn.XLOOKUP(A49,Straßenliste!A:A,Straßenliste!D:D,""))</f>
        <v>0.4</v>
      </c>
      <c r="F49" s="24">
        <f t="shared" si="2"/>
        <v>42000</v>
      </c>
      <c r="G49" s="24">
        <f t="shared" si="0"/>
        <v>42000</v>
      </c>
      <c r="H49" s="26">
        <f>IF(_xlfn.XLOOKUP(A49,Straßenliste!A:A,Straßenliste!F:F,"")=0,"",_xlfn.XLOOKUP(A49,Straßenliste!A:A,Straßenliste!F:F,""))</f>
        <v>475</v>
      </c>
      <c r="I49" s="26">
        <f t="shared" si="1"/>
        <v>88.421052631578945</v>
      </c>
    </row>
    <row r="50" spans="1:9" x14ac:dyDescent="0.25">
      <c r="A50" s="9" t="s">
        <v>122</v>
      </c>
      <c r="B50" s="17">
        <v>0</v>
      </c>
      <c r="C50" s="17">
        <v>1</v>
      </c>
      <c r="D50" s="25">
        <f>IF(_xlfn.XLOOKUP(A50,Straßenliste!A:A,Straßenliste!C:C,"")=0,"",_xlfn.XLOOKUP(A50,Straßenliste!A:A,Straßenliste!C:C,0))</f>
        <v>1</v>
      </c>
      <c r="E50" s="27">
        <f>IF(_xlfn.XLOOKUP(A50,Straßenliste!A:A,Straßenliste!D:D,"")=0,"",_xlfn.XLOOKUP(A50,Straßenliste!A:A,Straßenliste!D:D,""))</f>
        <v>0.33333333333333331</v>
      </c>
      <c r="F50" s="24">
        <f t="shared" si="2"/>
        <v>3000</v>
      </c>
      <c r="G50" s="24">
        <f t="shared" si="0"/>
        <v>3000</v>
      </c>
      <c r="H50" s="26">
        <f>IF(_xlfn.XLOOKUP(A50,Straßenliste!A:A,Straßenliste!F:F,"")=0,"",_xlfn.XLOOKUP(A50,Straßenliste!A:A,Straßenliste!F:F,""))</f>
        <v>143</v>
      </c>
      <c r="I50" s="26">
        <f t="shared" si="1"/>
        <v>20.97902097902098</v>
      </c>
    </row>
    <row r="51" spans="1:9" x14ac:dyDescent="0.25">
      <c r="A51" s="9" t="s">
        <v>114</v>
      </c>
      <c r="B51" s="17">
        <v>10000</v>
      </c>
      <c r="C51" s="17">
        <v>1</v>
      </c>
      <c r="D51" s="25">
        <f>IF(_xlfn.XLOOKUP(A51,Straßenliste!A:A,Straßenliste!C:C,"")=0,"",_xlfn.XLOOKUP(A51,Straßenliste!A:A,Straßenliste!C:C,0))</f>
        <v>2</v>
      </c>
      <c r="E51" s="27">
        <f>IF(_xlfn.XLOOKUP(A51,Straßenliste!A:A,Straßenliste!D:D,"")=0,"",_xlfn.XLOOKUP(A51,Straßenliste!A:A,Straßenliste!D:D,""))</f>
        <v>1</v>
      </c>
      <c r="F51" s="24">
        <f t="shared" si="2"/>
        <v>0</v>
      </c>
      <c r="G51" s="24">
        <f t="shared" si="0"/>
        <v>0</v>
      </c>
      <c r="H51" s="26">
        <f>IF(_xlfn.XLOOKUP(A51,Straßenliste!A:A,Straßenliste!F:F,"")=0,"",_xlfn.XLOOKUP(A51,Straßenliste!A:A,Straßenliste!F:F,""))</f>
        <v>124</v>
      </c>
      <c r="I51" s="26">
        <f t="shared" si="1"/>
        <v>0</v>
      </c>
    </row>
    <row r="52" spans="1:9" x14ac:dyDescent="0.25">
      <c r="A52" s="9" t="s">
        <v>132</v>
      </c>
      <c r="B52" s="17">
        <v>32000</v>
      </c>
      <c r="C52" s="17">
        <v>0</v>
      </c>
      <c r="D52" s="25">
        <f>IF(_xlfn.XLOOKUP(A52,Straßenliste!A:A,Straßenliste!C:C,"")=0,"",_xlfn.XLOOKUP(A52,Straßenliste!A:A,Straßenliste!C:C,0))</f>
        <v>1</v>
      </c>
      <c r="E52" s="27">
        <f>IF(_xlfn.XLOOKUP(A52,Straßenliste!A:A,Straßenliste!D:D,"")=0,"",_xlfn.XLOOKUP(A52,Straßenliste!A:A,Straßenliste!D:D,""))</f>
        <v>0.16666666666666666</v>
      </c>
      <c r="F52" s="24">
        <f t="shared" si="2"/>
        <v>10000</v>
      </c>
      <c r="G52" s="24">
        <f t="shared" si="0"/>
        <v>10000</v>
      </c>
      <c r="H52" s="26">
        <f>IF(_xlfn.XLOOKUP(A52,Straßenliste!A:A,Straßenliste!F:F,"")=0,"",_xlfn.XLOOKUP(A52,Straßenliste!A:A,Straßenliste!F:F,""))</f>
        <v>340</v>
      </c>
      <c r="I52" s="26">
        <f t="shared" si="1"/>
        <v>29.411764705882351</v>
      </c>
    </row>
    <row r="53" spans="1:9" x14ac:dyDescent="0.25">
      <c r="A53" s="9" t="s">
        <v>36</v>
      </c>
      <c r="B53" s="17">
        <v>394541.5</v>
      </c>
      <c r="C53" s="17">
        <v>6</v>
      </c>
      <c r="D53" s="25">
        <f>IF(_xlfn.XLOOKUP(A53,Straßenliste!A:A,Straßenliste!C:C,"")=0,"",_xlfn.XLOOKUP(A53,Straßenliste!A:A,Straßenliste!C:C,0))</f>
        <v>48</v>
      </c>
      <c r="E53" s="27">
        <f>IF(_xlfn.XLOOKUP(A53,Straßenliste!A:A,Straßenliste!D:D,"")=0,"",_xlfn.XLOOKUP(A53,Straßenliste!A:A,Straßenliste!D:D,""))</f>
        <v>0.676056338028169</v>
      </c>
      <c r="F53" s="24">
        <f t="shared" si="2"/>
        <v>32000</v>
      </c>
      <c r="G53" s="24">
        <f t="shared" si="0"/>
        <v>32000</v>
      </c>
      <c r="H53" s="26">
        <f>IF(_xlfn.XLOOKUP(A53,Straßenliste!A:A,Straßenliste!F:F,"")=0,"",_xlfn.XLOOKUP(A53,Straßenliste!A:A,Straßenliste!F:F,""))</f>
        <v>700</v>
      </c>
      <c r="I53" s="26">
        <f t="shared" si="1"/>
        <v>45.714285714285715</v>
      </c>
    </row>
    <row r="54" spans="1:9" x14ac:dyDescent="0.25">
      <c r="A54" s="9" t="s">
        <v>75</v>
      </c>
      <c r="B54" s="17">
        <v>17000</v>
      </c>
      <c r="C54" s="17">
        <v>0</v>
      </c>
      <c r="D54" s="25">
        <f>IF(_xlfn.XLOOKUP(A54,Straßenliste!A:A,Straßenliste!C:C,"")=0,"",_xlfn.XLOOKUP(A54,Straßenliste!A:A,Straßenliste!C:C,0))</f>
        <v>3</v>
      </c>
      <c r="E54" s="27">
        <f>IF(_xlfn.XLOOKUP(A54,Straßenliste!A:A,Straßenliste!D:D,"")=0,"",_xlfn.XLOOKUP(A54,Straßenliste!A:A,Straßenliste!D:D,""))</f>
        <v>0.6</v>
      </c>
      <c r="F54" s="24">
        <f t="shared" si="2"/>
        <v>394541.5</v>
      </c>
      <c r="G54" s="24">
        <f t="shared" si="0"/>
        <v>394541.5</v>
      </c>
      <c r="H54" s="26">
        <f>IF(_xlfn.XLOOKUP(A54,Straßenliste!A:A,Straßenliste!F:F,"")=0,"",_xlfn.XLOOKUP(A54,Straßenliste!A:A,Straßenliste!F:F,""))</f>
        <v>204</v>
      </c>
      <c r="I54" s="26">
        <f t="shared" si="1"/>
        <v>1934.0269607843138</v>
      </c>
    </row>
    <row r="55" spans="1:9" x14ac:dyDescent="0.25">
      <c r="A55" s="9" t="s">
        <v>50</v>
      </c>
      <c r="B55" s="17">
        <v>41000</v>
      </c>
      <c r="C55" s="17">
        <v>0</v>
      </c>
      <c r="D55" s="25">
        <f>IF(_xlfn.XLOOKUP(A55,Straßenliste!A:A,Straßenliste!C:C,"")=0,"",_xlfn.XLOOKUP(A55,Straßenliste!A:A,Straßenliste!C:C,0))</f>
        <v>2</v>
      </c>
      <c r="E55" s="27">
        <f>IF(_xlfn.XLOOKUP(A55,Straßenliste!A:A,Straßenliste!D:D,"")=0,"",_xlfn.XLOOKUP(A55,Straßenliste!A:A,Straßenliste!D:D,""))</f>
        <v>0.22222222222222221</v>
      </c>
      <c r="F55" s="24">
        <f t="shared" si="2"/>
        <v>17000</v>
      </c>
      <c r="G55" s="24">
        <f t="shared" si="0"/>
        <v>17000</v>
      </c>
      <c r="H55" s="26">
        <f>IF(_xlfn.XLOOKUP(A55,Straßenliste!A:A,Straßenliste!F:F,"")=0,"",_xlfn.XLOOKUP(A55,Straßenliste!A:A,Straßenliste!F:F,""))</f>
        <v>90</v>
      </c>
      <c r="I55" s="26">
        <f t="shared" si="1"/>
        <v>188.88888888888889</v>
      </c>
    </row>
    <row r="56" spans="1:9" x14ac:dyDescent="0.25">
      <c r="A56" s="9" t="s">
        <v>81</v>
      </c>
      <c r="B56" s="17">
        <v>33125</v>
      </c>
      <c r="C56" s="17">
        <v>2</v>
      </c>
      <c r="D56" s="25">
        <f>IF(_xlfn.XLOOKUP(A56,Straßenliste!A:A,Straßenliste!C:C,"")=0,"",_xlfn.XLOOKUP(A56,Straßenliste!A:A,Straßenliste!C:C,0))</f>
        <v>5</v>
      </c>
      <c r="E56" s="27">
        <f>IF(_xlfn.XLOOKUP(A56,Straßenliste!A:A,Straßenliste!D:D,"")=0,"",_xlfn.XLOOKUP(A56,Straßenliste!A:A,Straßenliste!D:D,""))</f>
        <v>0.55555555555555558</v>
      </c>
      <c r="F56" s="24">
        <f t="shared" si="2"/>
        <v>41000</v>
      </c>
      <c r="G56" s="24">
        <f t="shared" si="0"/>
        <v>41000</v>
      </c>
      <c r="H56" s="26">
        <f>IF(_xlfn.XLOOKUP(A56,Straßenliste!A:A,Straßenliste!F:F,"")=0,"",_xlfn.XLOOKUP(A56,Straßenliste!A:A,Straßenliste!F:F,""))</f>
        <v>285</v>
      </c>
      <c r="I56" s="26">
        <f t="shared" si="1"/>
        <v>143.85964912280701</v>
      </c>
    </row>
    <row r="57" spans="1:9" x14ac:dyDescent="0.25">
      <c r="A57" s="9" t="s">
        <v>34</v>
      </c>
      <c r="B57" s="17">
        <v>44560.75</v>
      </c>
      <c r="C57" s="17">
        <v>0</v>
      </c>
      <c r="D57" s="25">
        <f>IF(_xlfn.XLOOKUP(A57,Straßenliste!A:A,Straßenliste!C:C,"")=0,"",_xlfn.XLOOKUP(A57,Straßenliste!A:A,Straßenliste!C:C,0))</f>
        <v>2</v>
      </c>
      <c r="E57" s="27">
        <f>IF(_xlfn.XLOOKUP(A57,Straßenliste!A:A,Straßenliste!D:D,"")=0,"",_xlfn.XLOOKUP(A57,Straßenliste!A:A,Straßenliste!D:D,""))</f>
        <v>0.33333333333333331</v>
      </c>
      <c r="F57" s="24">
        <f t="shared" si="2"/>
        <v>33125</v>
      </c>
      <c r="G57" s="24">
        <f t="shared" si="0"/>
        <v>33125</v>
      </c>
      <c r="H57" s="26">
        <f>IF(_xlfn.XLOOKUP(A57,Straßenliste!A:A,Straßenliste!F:F,"")=0,"",_xlfn.XLOOKUP(A57,Straßenliste!A:A,Straßenliste!F:F,""))</f>
        <v>110</v>
      </c>
      <c r="I57" s="26">
        <f t="shared" si="1"/>
        <v>301.13636363636363</v>
      </c>
    </row>
    <row r="58" spans="1:9" x14ac:dyDescent="0.25">
      <c r="A58" s="9" t="s">
        <v>49</v>
      </c>
      <c r="B58" s="17">
        <v>114541</v>
      </c>
      <c r="C58" s="17">
        <v>3</v>
      </c>
      <c r="D58" s="25">
        <f>IF(_xlfn.XLOOKUP(A58,Straßenliste!A:A,Straßenliste!C:C,"")=0,"",_xlfn.XLOOKUP(A58,Straßenliste!A:A,Straßenliste!C:C,0))</f>
        <v>13</v>
      </c>
      <c r="E58" s="27">
        <f>IF(_xlfn.XLOOKUP(A58,Straßenliste!A:A,Straßenliste!D:D,"")=0,"",_xlfn.XLOOKUP(A58,Straßenliste!A:A,Straßenliste!D:D,""))</f>
        <v>0.56521739130434778</v>
      </c>
      <c r="F58" s="24">
        <f t="shared" si="2"/>
        <v>44560.75</v>
      </c>
      <c r="G58" s="24">
        <f t="shared" si="0"/>
        <v>44560.75</v>
      </c>
      <c r="H58" s="26">
        <f>IF(_xlfn.XLOOKUP(A58,Straßenliste!A:A,Straßenliste!F:F,"")=0,"",_xlfn.XLOOKUP(A58,Straßenliste!A:A,Straßenliste!F:F,""))</f>
        <v>515</v>
      </c>
      <c r="I58" s="26">
        <f t="shared" si="1"/>
        <v>86.525728155339806</v>
      </c>
    </row>
    <row r="59" spans="1:9" x14ac:dyDescent="0.25">
      <c r="A59" s="9" t="s">
        <v>40</v>
      </c>
      <c r="B59" s="17">
        <v>243070</v>
      </c>
      <c r="C59" s="17">
        <v>1</v>
      </c>
      <c r="D59" s="25">
        <f>IF(_xlfn.XLOOKUP(A59,Straßenliste!A:A,Straßenliste!C:C,"")=0,"",_xlfn.XLOOKUP(A59,Straßenliste!A:A,Straßenliste!C:C,0))</f>
        <v>16</v>
      </c>
      <c r="E59" s="27">
        <f>IF(_xlfn.XLOOKUP(A59,Straßenliste!A:A,Straßenliste!D:D,"")=0,"",_xlfn.XLOOKUP(A59,Straßenliste!A:A,Straßenliste!D:D,""))</f>
        <v>0.47058823529411764</v>
      </c>
      <c r="F59" s="24">
        <f t="shared" si="2"/>
        <v>114541</v>
      </c>
      <c r="G59" s="24">
        <f t="shared" si="0"/>
        <v>114541</v>
      </c>
      <c r="H59" s="26">
        <f>IF(_xlfn.XLOOKUP(A59,Straßenliste!A:A,Straßenliste!F:F,"")=0,"",_xlfn.XLOOKUP(A59,Straßenliste!A:A,Straßenliste!F:F,""))</f>
        <v>260</v>
      </c>
      <c r="I59" s="26">
        <f t="shared" si="1"/>
        <v>440.5423076923077</v>
      </c>
    </row>
    <row r="60" spans="1:9" x14ac:dyDescent="0.25">
      <c r="A60" s="9" t="s">
        <v>71</v>
      </c>
      <c r="B60" s="17">
        <v>117315</v>
      </c>
      <c r="C60" s="17">
        <v>2</v>
      </c>
      <c r="D60" s="25">
        <f>IF(_xlfn.XLOOKUP(A60,Straßenliste!A:A,Straßenliste!C:C,"")=0,"",_xlfn.XLOOKUP(A60,Straßenliste!A:A,Straßenliste!C:C,0))</f>
        <v>12</v>
      </c>
      <c r="E60" s="27">
        <f>IF(_xlfn.XLOOKUP(A60,Straßenliste!A:A,Straßenliste!D:D,"")=0,"",_xlfn.XLOOKUP(A60,Straßenliste!A:A,Straßenliste!D:D,""))</f>
        <v>0.54545454545454541</v>
      </c>
      <c r="F60" s="24">
        <f t="shared" si="2"/>
        <v>243070</v>
      </c>
      <c r="G60" s="24">
        <f t="shared" si="0"/>
        <v>243070</v>
      </c>
      <c r="H60" s="26">
        <f>IF(_xlfn.XLOOKUP(A60,Straßenliste!A:A,Straßenliste!F:F,"")=0,"",_xlfn.XLOOKUP(A60,Straßenliste!A:A,Straßenliste!F:F,""))</f>
        <v>395</v>
      </c>
      <c r="I60" s="26">
        <f t="shared" si="1"/>
        <v>615.36708860759495</v>
      </c>
    </row>
    <row r="61" spans="1:9" x14ac:dyDescent="0.25">
      <c r="A61" s="9" t="s">
        <v>38</v>
      </c>
      <c r="B61" s="17">
        <v>44350</v>
      </c>
      <c r="C61" s="17">
        <v>4</v>
      </c>
      <c r="D61" s="25">
        <f>IF(_xlfn.XLOOKUP(A61,Straßenliste!A:A,Straßenliste!C:C,"")=0,"",_xlfn.XLOOKUP(A61,Straßenliste!A:A,Straßenliste!C:C,0))</f>
        <v>9</v>
      </c>
      <c r="E61" s="27">
        <f>IF(_xlfn.XLOOKUP(A61,Straßenliste!A:A,Straßenliste!D:D,"")=0,"",_xlfn.XLOOKUP(A61,Straßenliste!A:A,Straßenliste!D:D,""))</f>
        <v>0.45</v>
      </c>
      <c r="F61" s="24">
        <f t="shared" si="2"/>
        <v>117315</v>
      </c>
      <c r="G61" s="24">
        <f t="shared" si="0"/>
        <v>117315</v>
      </c>
      <c r="H61" s="26">
        <f>IF(_xlfn.XLOOKUP(A61,Straßenliste!A:A,Straßenliste!F:F,"")=0,"",_xlfn.XLOOKUP(A61,Straßenliste!A:A,Straßenliste!F:F,""))</f>
        <v>770</v>
      </c>
      <c r="I61" s="26">
        <f t="shared" si="1"/>
        <v>152.35714285714286</v>
      </c>
    </row>
    <row r="62" spans="1:9" x14ac:dyDescent="0.25">
      <c r="A62" s="9" t="s">
        <v>78</v>
      </c>
      <c r="B62" s="17">
        <v>58800.000000000007</v>
      </c>
      <c r="C62" s="17">
        <v>0</v>
      </c>
      <c r="D62" s="25">
        <f>IF(_xlfn.XLOOKUP(A62,Straßenliste!A:A,Straßenliste!C:C,"")=0,"",_xlfn.XLOOKUP(A62,Straßenliste!A:A,Straßenliste!C:C,0))</f>
        <v>1</v>
      </c>
      <c r="E62" s="27">
        <f>IF(_xlfn.XLOOKUP(A62,Straßenliste!A:A,Straßenliste!D:D,"")=0,"",_xlfn.XLOOKUP(A62,Straßenliste!A:A,Straßenliste!D:D,""))</f>
        <v>0.33333333333333331</v>
      </c>
      <c r="F62" s="24">
        <f t="shared" si="2"/>
        <v>44350</v>
      </c>
      <c r="G62" s="24">
        <f t="shared" si="0"/>
        <v>44350</v>
      </c>
      <c r="H62" s="26">
        <f>IF(_xlfn.XLOOKUP(A62,Straßenliste!A:A,Straßenliste!F:F,"")=0,"",_xlfn.XLOOKUP(A62,Straßenliste!A:A,Straßenliste!F:F,""))</f>
        <v>230</v>
      </c>
      <c r="I62" s="26">
        <f t="shared" si="1"/>
        <v>192.82608695652175</v>
      </c>
    </row>
    <row r="63" spans="1:9" x14ac:dyDescent="0.25">
      <c r="A63" s="9" t="s">
        <v>58</v>
      </c>
      <c r="B63" s="17">
        <v>59546</v>
      </c>
      <c r="C63" s="17">
        <v>1</v>
      </c>
      <c r="D63" s="25">
        <f>IF(_xlfn.XLOOKUP(A63,Straßenliste!A:A,Straßenliste!C:C,"")=0,"",_xlfn.XLOOKUP(A63,Straßenliste!A:A,Straßenliste!C:C,0))</f>
        <v>7</v>
      </c>
      <c r="E63" s="27">
        <f>IF(_xlfn.XLOOKUP(A63,Straßenliste!A:A,Straßenliste!D:D,"")=0,"",_xlfn.XLOOKUP(A63,Straßenliste!A:A,Straßenliste!D:D,""))</f>
        <v>0.4375</v>
      </c>
      <c r="F63" s="24">
        <f t="shared" si="2"/>
        <v>58800.000000000007</v>
      </c>
      <c r="G63" s="24">
        <f t="shared" si="0"/>
        <v>58800.000000000007</v>
      </c>
      <c r="H63" s="26">
        <f>IF(_xlfn.XLOOKUP(A63,Straßenliste!A:A,Straßenliste!F:F,"")=0,"",_xlfn.XLOOKUP(A63,Straßenliste!A:A,Straßenliste!F:F,""))</f>
        <v>210</v>
      </c>
      <c r="I63" s="26">
        <f t="shared" si="1"/>
        <v>280.00000000000006</v>
      </c>
    </row>
    <row r="64" spans="1:9" x14ac:dyDescent="0.25">
      <c r="A64" s="9" t="s">
        <v>70</v>
      </c>
      <c r="B64" s="17">
        <v>134250</v>
      </c>
      <c r="C64" s="17">
        <v>4</v>
      </c>
      <c r="D64" s="25">
        <f>IF(_xlfn.XLOOKUP(A64,Straßenliste!A:A,Straßenliste!C:C,"")=0,"",_xlfn.XLOOKUP(A64,Straßenliste!A:A,Straßenliste!C:C,0))</f>
        <v>10</v>
      </c>
      <c r="E64" s="27">
        <f>IF(_xlfn.XLOOKUP(A64,Straßenliste!A:A,Straßenliste!D:D,"")=0,"",_xlfn.XLOOKUP(A64,Straßenliste!A:A,Straßenliste!D:D,""))</f>
        <v>1</v>
      </c>
      <c r="F64" s="24">
        <f t="shared" si="2"/>
        <v>59546</v>
      </c>
      <c r="G64" s="24">
        <f t="shared" si="0"/>
        <v>59546</v>
      </c>
      <c r="H64" s="26">
        <f>IF(_xlfn.XLOOKUP(A64,Straßenliste!A:A,Straßenliste!F:F,"")=0,"",_xlfn.XLOOKUP(A64,Straßenliste!A:A,Straßenliste!F:F,""))</f>
        <v>126</v>
      </c>
      <c r="I64" s="26">
        <f t="shared" si="1"/>
        <v>472.58730158730157</v>
      </c>
    </row>
    <row r="65" spans="1:9" x14ac:dyDescent="0.25">
      <c r="A65" s="9" t="s">
        <v>104</v>
      </c>
      <c r="B65" s="17">
        <v>120075</v>
      </c>
      <c r="C65" s="17">
        <v>1</v>
      </c>
      <c r="D65" s="25">
        <f>IF(_xlfn.XLOOKUP(A65,Straßenliste!A:A,Straßenliste!C:C,"")=0,"",_xlfn.XLOOKUP(A65,Straßenliste!A:A,Straßenliste!C:C,0))</f>
        <v>7</v>
      </c>
      <c r="E65" s="27">
        <f>IF(_xlfn.XLOOKUP(A65,Straßenliste!A:A,Straßenliste!D:D,"")=0,"",_xlfn.XLOOKUP(A65,Straßenliste!A:A,Straßenliste!D:D,""))</f>
        <v>0.29166666666666669</v>
      </c>
      <c r="F65" s="24">
        <f t="shared" si="2"/>
        <v>134250</v>
      </c>
      <c r="G65" s="24">
        <f t="shared" si="0"/>
        <v>134250</v>
      </c>
      <c r="H65" s="26">
        <f>IF(_xlfn.XLOOKUP(A65,Straßenliste!A:A,Straßenliste!F:F,"")=0,"",_xlfn.XLOOKUP(A65,Straßenliste!A:A,Straßenliste!F:F,""))</f>
        <v>1150</v>
      </c>
      <c r="I65" s="26">
        <f t="shared" si="1"/>
        <v>116.73913043478261</v>
      </c>
    </row>
    <row r="66" spans="1:9" x14ac:dyDescent="0.25">
      <c r="A66" s="9" t="s">
        <v>68</v>
      </c>
      <c r="B66" s="17">
        <v>1057747</v>
      </c>
      <c r="C66" s="17">
        <v>6</v>
      </c>
      <c r="D66" s="25">
        <f>IF(_xlfn.XLOOKUP(A66,Straßenliste!A:A,Straßenliste!C:C,"")=0,"",_xlfn.XLOOKUP(A66,Straßenliste!A:A,Straßenliste!C:C,0))</f>
        <v>26</v>
      </c>
      <c r="E66" s="27">
        <f>IF(_xlfn.XLOOKUP(A66,Straßenliste!A:A,Straßenliste!D:D,"")=0,"",_xlfn.XLOOKUP(A66,Straßenliste!A:A,Straßenliste!D:D,""))</f>
        <v>0.61904761904761907</v>
      </c>
      <c r="F66" s="24">
        <f t="shared" si="2"/>
        <v>120075</v>
      </c>
      <c r="G66" s="24">
        <f t="shared" si="0"/>
        <v>120075</v>
      </c>
      <c r="H66" s="26">
        <f>IF(_xlfn.XLOOKUP(A66,Straßenliste!A:A,Straßenliste!F:F,"")=0,"",_xlfn.XLOOKUP(A66,Straßenliste!A:A,Straßenliste!F:F,""))</f>
        <v>990</v>
      </c>
      <c r="I66" s="26">
        <f t="shared" si="1"/>
        <v>121.28787878787878</v>
      </c>
    </row>
    <row r="67" spans="1:9" x14ac:dyDescent="0.25">
      <c r="A67" s="9" t="s">
        <v>119</v>
      </c>
      <c r="B67" s="17">
        <v>12000</v>
      </c>
      <c r="C67" s="17">
        <v>0</v>
      </c>
      <c r="D67" s="25">
        <f>IF(_xlfn.XLOOKUP(A67,Straßenliste!A:A,Straßenliste!C:C,"")=0,"",_xlfn.XLOOKUP(A67,Straßenliste!A:A,Straßenliste!C:C,0))</f>
        <v>2</v>
      </c>
      <c r="E67" s="27">
        <f>IF(_xlfn.XLOOKUP(A67,Straßenliste!A:A,Straßenliste!D:D,"")=0,"",_xlfn.XLOOKUP(A67,Straßenliste!A:A,Straßenliste!D:D,""))</f>
        <v>0.66666666666666663</v>
      </c>
      <c r="F67" s="24">
        <f t="shared" si="2"/>
        <v>1057747</v>
      </c>
      <c r="G67" s="24">
        <f t="shared" si="0"/>
        <v>1057747</v>
      </c>
      <c r="H67" s="26">
        <f>IF(_xlfn.XLOOKUP(A67,Straßenliste!A:A,Straßenliste!F:F,"")=0,"",_xlfn.XLOOKUP(A67,Straßenliste!A:A,Straßenliste!F:F,""))</f>
        <v>303</v>
      </c>
      <c r="I67" s="26">
        <f t="shared" si="1"/>
        <v>3490.9141914191418</v>
      </c>
    </row>
    <row r="68" spans="1:9" x14ac:dyDescent="0.25">
      <c r="A68" s="9" t="s">
        <v>128</v>
      </c>
      <c r="B68" s="17">
        <v>3000</v>
      </c>
      <c r="C68" s="17">
        <v>1</v>
      </c>
      <c r="D68" s="25">
        <f>IF(_xlfn.XLOOKUP(A68,Straßenliste!A:A,Straßenliste!C:C,"")=0,"",_xlfn.XLOOKUP(A68,Straßenliste!A:A,Straßenliste!C:C,0))</f>
        <v>2</v>
      </c>
      <c r="E68" s="27">
        <f>IF(_xlfn.XLOOKUP(A68,Straßenliste!A:A,Straßenliste!D:D,"")=0,"",_xlfn.XLOOKUP(A68,Straßenliste!A:A,Straßenliste!D:D,""))</f>
        <v>0.5</v>
      </c>
      <c r="F68" s="24">
        <f t="shared" si="2"/>
        <v>12000</v>
      </c>
      <c r="G68" s="24">
        <f t="shared" si="0"/>
        <v>12000</v>
      </c>
      <c r="H68" s="26">
        <f>IF(_xlfn.XLOOKUP(A68,Straßenliste!A:A,Straßenliste!F:F,"")=0,"",_xlfn.XLOOKUP(A68,Straßenliste!A:A,Straßenliste!F:F,""))</f>
        <v>780</v>
      </c>
      <c r="I68" s="26">
        <f t="shared" si="1"/>
        <v>15.384615384615385</v>
      </c>
    </row>
    <row r="69" spans="1:9" x14ac:dyDescent="0.25">
      <c r="A69" s="9" t="s">
        <v>48</v>
      </c>
      <c r="B69" s="17">
        <v>32400</v>
      </c>
      <c r="C69" s="17">
        <v>2</v>
      </c>
      <c r="D69" s="25">
        <f>IF(_xlfn.XLOOKUP(A69,Straßenliste!A:A,Straßenliste!C:C,"")=0,"",_xlfn.XLOOKUP(A69,Straßenliste!A:A,Straßenliste!C:C,0))</f>
        <v>7</v>
      </c>
      <c r="E69" s="27">
        <f>IF(_xlfn.XLOOKUP(A69,Straßenliste!A:A,Straßenliste!D:D,"")=0,"",_xlfn.XLOOKUP(A69,Straßenliste!A:A,Straßenliste!D:D,""))</f>
        <v>0.4375</v>
      </c>
      <c r="F69" s="24">
        <f t="shared" si="2"/>
        <v>3000</v>
      </c>
      <c r="G69" s="24">
        <f t="shared" si="0"/>
        <v>3000</v>
      </c>
      <c r="H69" s="26">
        <f>IF(_xlfn.XLOOKUP(A69,Straßenliste!A:A,Straßenliste!F:F,"")=0,"",_xlfn.XLOOKUP(A69,Straßenliste!A:A,Straßenliste!F:F,""))</f>
        <v>440</v>
      </c>
      <c r="I69" s="26">
        <f t="shared" si="1"/>
        <v>6.8181818181818183</v>
      </c>
    </row>
    <row r="70" spans="1:9" x14ac:dyDescent="0.25">
      <c r="A70" s="9" t="s">
        <v>123</v>
      </c>
      <c r="B70" s="17">
        <v>0</v>
      </c>
      <c r="C70" s="17">
        <v>2</v>
      </c>
      <c r="D70" s="25">
        <f>IF(_xlfn.XLOOKUP(A70,Straßenliste!A:A,Straßenliste!C:C,"")=0,"",_xlfn.XLOOKUP(A70,Straßenliste!A:A,Straßenliste!C:C,0))</f>
        <v>2</v>
      </c>
      <c r="E70" s="27">
        <f>IF(_xlfn.XLOOKUP(A70,Straßenliste!A:A,Straßenliste!D:D,"")=0,"",_xlfn.XLOOKUP(A70,Straßenliste!A:A,Straßenliste!D:D,""))</f>
        <v>0.2857142857142857</v>
      </c>
      <c r="F70" s="24">
        <f t="shared" si="2"/>
        <v>32400</v>
      </c>
      <c r="G70" s="24">
        <f t="shared" si="0"/>
        <v>32400</v>
      </c>
      <c r="H70" s="26">
        <f>IF(_xlfn.XLOOKUP(A70,Straßenliste!A:A,Straßenliste!F:F,"")=0,"",_xlfn.XLOOKUP(A70,Straßenliste!A:A,Straßenliste!F:F,""))</f>
        <v>450</v>
      </c>
      <c r="I70" s="26">
        <f t="shared" si="1"/>
        <v>72</v>
      </c>
    </row>
    <row r="71" spans="1:9" x14ac:dyDescent="0.25">
      <c r="A71" s="9" t="s">
        <v>46</v>
      </c>
      <c r="B71" s="17">
        <v>28276</v>
      </c>
      <c r="C71" s="17">
        <v>2</v>
      </c>
      <c r="D71" s="25">
        <f>IF(_xlfn.XLOOKUP(A71,Straßenliste!A:A,Straßenliste!C:C,"")=0,"",_xlfn.XLOOKUP(A71,Straßenliste!A:A,Straßenliste!C:C,0))</f>
        <v>3</v>
      </c>
      <c r="E71" s="27">
        <f>IF(_xlfn.XLOOKUP(A71,Straßenliste!A:A,Straßenliste!D:D,"")=0,"",_xlfn.XLOOKUP(A71,Straßenliste!A:A,Straßenliste!D:D,""))</f>
        <v>0.375</v>
      </c>
      <c r="F71" s="24">
        <f t="shared" si="2"/>
        <v>0</v>
      </c>
      <c r="G71" s="24">
        <f t="shared" ref="G71:G102" si="3">IFERROR(IF($G$34=TRUE,F71/E71,F71),0)</f>
        <v>0</v>
      </c>
      <c r="H71" s="26">
        <f>IF(_xlfn.XLOOKUP(A71,Straßenliste!A:A,Straßenliste!F:F,"")=0,"",_xlfn.XLOOKUP(A71,Straßenliste!A:A,Straßenliste!F:F,""))</f>
        <v>80</v>
      </c>
      <c r="I71" s="26">
        <f t="shared" ref="I71:I102" si="4">IFERROR(G71/H71,"0,0")</f>
        <v>0</v>
      </c>
    </row>
    <row r="72" spans="1:9" x14ac:dyDescent="0.25">
      <c r="A72" s="9" t="s">
        <v>100</v>
      </c>
      <c r="B72" s="17">
        <v>15675</v>
      </c>
      <c r="C72" s="17">
        <v>1</v>
      </c>
      <c r="D72" s="25">
        <f>IF(_xlfn.XLOOKUP(A72,Straßenliste!A:A,Straßenliste!C:C,"")=0,"",_xlfn.XLOOKUP(A72,Straßenliste!A:A,Straßenliste!C:C,0))</f>
        <v>3</v>
      </c>
      <c r="E72" s="27">
        <f>IF(_xlfn.XLOOKUP(A72,Straßenliste!A:A,Straßenliste!D:D,"")=0,"",_xlfn.XLOOKUP(A72,Straßenliste!A:A,Straßenliste!D:D,""))</f>
        <v>0.42857142857142855</v>
      </c>
      <c r="F72" s="24">
        <f t="shared" si="2"/>
        <v>28276</v>
      </c>
      <c r="G72" s="24">
        <f t="shared" si="3"/>
        <v>28276</v>
      </c>
      <c r="H72" s="26">
        <f>IF(_xlfn.XLOOKUP(A72,Straßenliste!A:A,Straßenliste!F:F,"")=0,"",_xlfn.XLOOKUP(A72,Straßenliste!A:A,Straßenliste!F:F,""))</f>
        <v>151</v>
      </c>
      <c r="I72" s="26">
        <f t="shared" si="4"/>
        <v>187.25827814569536</v>
      </c>
    </row>
    <row r="73" spans="1:9" x14ac:dyDescent="0.25">
      <c r="A73" s="9" t="s">
        <v>106</v>
      </c>
      <c r="B73" s="17">
        <v>160400</v>
      </c>
      <c r="C73" s="17">
        <v>2</v>
      </c>
      <c r="D73" s="25">
        <f>IF(_xlfn.XLOOKUP(A73,Straßenliste!A:A,Straßenliste!C:C,"")=0,"",_xlfn.XLOOKUP(A73,Straßenliste!A:A,Straßenliste!C:C,0))</f>
        <v>16</v>
      </c>
      <c r="E73" s="27">
        <f>IF(_xlfn.XLOOKUP(A73,Straßenliste!A:A,Straßenliste!D:D,"")=0,"",_xlfn.XLOOKUP(A73,Straßenliste!A:A,Straßenliste!D:D,""))</f>
        <v>0.72727272727272729</v>
      </c>
      <c r="F73" s="24">
        <f t="shared" si="2"/>
        <v>15675</v>
      </c>
      <c r="G73" s="24">
        <f t="shared" si="3"/>
        <v>15675</v>
      </c>
      <c r="H73" s="26">
        <f>IF(_xlfn.XLOOKUP(A73,Straßenliste!A:A,Straßenliste!F:F,"")=0,"",_xlfn.XLOOKUP(A73,Straßenliste!A:A,Straßenliste!F:F,""))</f>
        <v>354</v>
      </c>
      <c r="I73" s="26">
        <f t="shared" si="4"/>
        <v>44.279661016949156</v>
      </c>
    </row>
    <row r="74" spans="1:9" x14ac:dyDescent="0.25">
      <c r="A74" s="9" t="s">
        <v>94</v>
      </c>
      <c r="B74" s="17">
        <v>77930</v>
      </c>
      <c r="C74" s="17">
        <v>0</v>
      </c>
      <c r="D74" s="25">
        <f>IF(_xlfn.XLOOKUP(A74,Straßenliste!A:A,Straßenliste!C:C,"")=0,"",_xlfn.XLOOKUP(A74,Straßenliste!A:A,Straßenliste!C:C,0))</f>
        <v>5</v>
      </c>
      <c r="E74" s="27">
        <f>IF(_xlfn.XLOOKUP(A74,Straßenliste!A:A,Straßenliste!D:D,"")=0,"",_xlfn.XLOOKUP(A74,Straßenliste!A:A,Straßenliste!D:D,""))</f>
        <v>0.7142857142857143</v>
      </c>
      <c r="F74" s="24">
        <f t="shared" si="2"/>
        <v>160400</v>
      </c>
      <c r="G74" s="24">
        <f t="shared" si="3"/>
        <v>160400</v>
      </c>
      <c r="H74" s="26">
        <f>IF(_xlfn.XLOOKUP(A74,Straßenliste!A:A,Straßenliste!F:F,"")=0,"",_xlfn.XLOOKUP(A74,Straßenliste!A:A,Straßenliste!F:F,""))</f>
        <v>1200</v>
      </c>
      <c r="I74" s="26">
        <f t="shared" si="4"/>
        <v>133.66666666666666</v>
      </c>
    </row>
    <row r="75" spans="1:9" x14ac:dyDescent="0.25">
      <c r="A75" s="9" t="s">
        <v>42</v>
      </c>
      <c r="B75" s="17">
        <v>58800.000000000007</v>
      </c>
      <c r="C75" s="17">
        <v>0</v>
      </c>
      <c r="D75" s="25">
        <f>IF(_xlfn.XLOOKUP(A75,Straßenliste!A:A,Straßenliste!C:C,"")=0,"",_xlfn.XLOOKUP(A75,Straßenliste!A:A,Straßenliste!C:C,0))</f>
        <v>1</v>
      </c>
      <c r="E75" s="27">
        <f>IF(_xlfn.XLOOKUP(A75,Straßenliste!A:A,Straßenliste!D:D,"")=0,"",_xlfn.XLOOKUP(A75,Straßenliste!A:A,Straßenliste!D:D,""))</f>
        <v>0.2</v>
      </c>
      <c r="F75" s="24">
        <f t="shared" si="2"/>
        <v>77930</v>
      </c>
      <c r="G75" s="24">
        <f t="shared" si="3"/>
        <v>77930</v>
      </c>
      <c r="H75" s="26">
        <f>IF(_xlfn.XLOOKUP(A75,Straßenliste!A:A,Straßenliste!F:F,"")=0,"",_xlfn.XLOOKUP(A75,Straßenliste!A:A,Straßenliste!F:F,""))</f>
        <v>1500</v>
      </c>
      <c r="I75" s="26">
        <f t="shared" si="4"/>
        <v>51.953333333333333</v>
      </c>
    </row>
    <row r="76" spans="1:9" x14ac:dyDescent="0.25">
      <c r="A76" s="9" t="s">
        <v>84</v>
      </c>
      <c r="B76" s="17">
        <v>95413</v>
      </c>
      <c r="C76" s="17">
        <v>0</v>
      </c>
      <c r="D76" s="25">
        <f>IF(_xlfn.XLOOKUP(A76,Straßenliste!A:A,Straßenliste!C:C,"")=0,"",_xlfn.XLOOKUP(A76,Straßenliste!A:A,Straßenliste!C:C,0))</f>
        <v>2</v>
      </c>
      <c r="E76" s="27">
        <f>IF(_xlfn.XLOOKUP(A76,Straßenliste!A:A,Straßenliste!D:D,"")=0,"",_xlfn.XLOOKUP(A76,Straßenliste!A:A,Straßenliste!D:D,""))</f>
        <v>0.33333333333333331</v>
      </c>
      <c r="F76" s="24">
        <f t="shared" si="2"/>
        <v>58800.000000000007</v>
      </c>
      <c r="G76" s="24">
        <f t="shared" si="3"/>
        <v>58800.000000000007</v>
      </c>
      <c r="H76" s="26">
        <f>IF(_xlfn.XLOOKUP(A76,Straßenliste!A:A,Straßenliste!F:F,"")=0,"",_xlfn.XLOOKUP(A76,Straßenliste!A:A,Straßenliste!F:F,""))</f>
        <v>165</v>
      </c>
      <c r="I76" s="26">
        <f t="shared" si="4"/>
        <v>356.36363636363643</v>
      </c>
    </row>
    <row r="77" spans="1:9" x14ac:dyDescent="0.25">
      <c r="A77" s="9" t="s">
        <v>74</v>
      </c>
      <c r="B77" s="17">
        <v>62045</v>
      </c>
      <c r="C77" s="17">
        <v>0</v>
      </c>
      <c r="D77" s="25">
        <f>IF(_xlfn.XLOOKUP(A77,Straßenliste!A:A,Straßenliste!C:C,"")=0,"",_xlfn.XLOOKUP(A77,Straßenliste!A:A,Straßenliste!C:C,0))</f>
        <v>5</v>
      </c>
      <c r="E77" s="27">
        <f>IF(_xlfn.XLOOKUP(A77,Straßenliste!A:A,Straßenliste!D:D,"")=0,"",_xlfn.XLOOKUP(A77,Straßenliste!A:A,Straßenliste!D:D,""))</f>
        <v>0.625</v>
      </c>
      <c r="F77" s="24">
        <f t="shared" si="2"/>
        <v>95413</v>
      </c>
      <c r="G77" s="24">
        <f t="shared" si="3"/>
        <v>95413</v>
      </c>
      <c r="H77" s="26">
        <f>IF(_xlfn.XLOOKUP(A77,Straßenliste!A:A,Straßenliste!F:F,"")=0,"",_xlfn.XLOOKUP(A77,Straßenliste!A:A,Straßenliste!F:F,""))</f>
        <v>112</v>
      </c>
      <c r="I77" s="26">
        <f t="shared" si="4"/>
        <v>851.90178571428567</v>
      </c>
    </row>
    <row r="78" spans="1:9" x14ac:dyDescent="0.25">
      <c r="A78" s="9" t="s">
        <v>41</v>
      </c>
      <c r="B78" s="17">
        <v>155770.5</v>
      </c>
      <c r="C78" s="17">
        <v>6</v>
      </c>
      <c r="D78" s="25">
        <f>IF(_xlfn.XLOOKUP(A78,Straßenliste!A:A,Straßenliste!C:C,"")=0,"",_xlfn.XLOOKUP(A78,Straßenliste!A:A,Straßenliste!C:C,0))</f>
        <v>16</v>
      </c>
      <c r="E78" s="27">
        <f>IF(_xlfn.XLOOKUP(A78,Straßenliste!A:A,Straßenliste!D:D,"")=0,"",_xlfn.XLOOKUP(A78,Straßenliste!A:A,Straßenliste!D:D,""))</f>
        <v>0.55172413793103448</v>
      </c>
      <c r="F78" s="24">
        <f t="shared" si="2"/>
        <v>62045</v>
      </c>
      <c r="G78" s="24">
        <f t="shared" si="3"/>
        <v>62045</v>
      </c>
      <c r="H78" s="26">
        <f>IF(_xlfn.XLOOKUP(A78,Straßenliste!A:A,Straßenliste!F:F,"")=0,"",_xlfn.XLOOKUP(A78,Straßenliste!A:A,Straßenliste!F:F,""))</f>
        <v>615</v>
      </c>
      <c r="I78" s="26">
        <f t="shared" si="4"/>
        <v>100.88617886178862</v>
      </c>
    </row>
    <row r="79" spans="1:9" x14ac:dyDescent="0.25">
      <c r="A79" s="9" t="s">
        <v>56</v>
      </c>
      <c r="B79" s="17">
        <v>256924.5</v>
      </c>
      <c r="C79" s="17">
        <v>8</v>
      </c>
      <c r="D79" s="25">
        <f>IF(_xlfn.XLOOKUP(A79,Straßenliste!A:A,Straßenliste!C:C,"")=0,"",_xlfn.XLOOKUP(A79,Straßenliste!A:A,Straßenliste!C:C,0))</f>
        <v>36</v>
      </c>
      <c r="E79" s="27">
        <f>IF(_xlfn.XLOOKUP(A79,Straßenliste!A:A,Straßenliste!D:D,"")=0,"",_xlfn.XLOOKUP(A79,Straßenliste!A:A,Straßenliste!D:D,""))</f>
        <v>0.5901639344262295</v>
      </c>
      <c r="F79" s="24">
        <f t="shared" si="2"/>
        <v>155770.5</v>
      </c>
      <c r="G79" s="24">
        <f t="shared" si="3"/>
        <v>155770.5</v>
      </c>
      <c r="H79" s="26">
        <f>IF(_xlfn.XLOOKUP(A79,Straßenliste!A:A,Straßenliste!F:F,"")=0,"",_xlfn.XLOOKUP(A79,Straßenliste!A:A,Straßenliste!F:F,""))</f>
        <v>952</v>
      </c>
      <c r="I79" s="26">
        <f t="shared" si="4"/>
        <v>163.62447478991598</v>
      </c>
    </row>
    <row r="80" spans="1:9" x14ac:dyDescent="0.25">
      <c r="A80" s="9" t="s">
        <v>130</v>
      </c>
      <c r="B80" s="17">
        <v>4000</v>
      </c>
      <c r="C80" s="17">
        <v>0</v>
      </c>
      <c r="D80" s="25">
        <f>IF(_xlfn.XLOOKUP(A80,Straßenliste!A:A,Straßenliste!C:C,"")=0,"",_xlfn.XLOOKUP(A80,Straßenliste!A:A,Straßenliste!C:C,0))</f>
        <v>1</v>
      </c>
      <c r="E80" s="27">
        <f>IF(_xlfn.XLOOKUP(A80,Straßenliste!A:A,Straßenliste!D:D,"")=0,"",_xlfn.XLOOKUP(A80,Straßenliste!A:A,Straßenliste!D:D,""))</f>
        <v>0.2</v>
      </c>
      <c r="F80" s="24">
        <f t="shared" si="2"/>
        <v>256924.5</v>
      </c>
      <c r="G80" s="24">
        <f t="shared" si="3"/>
        <v>256924.5</v>
      </c>
      <c r="H80" s="26">
        <f>IF(_xlfn.XLOOKUP(A80,Straßenliste!A:A,Straßenliste!F:F,"")=0,"",_xlfn.XLOOKUP(A80,Straßenliste!A:A,Straßenliste!F:F,""))</f>
        <v>173</v>
      </c>
      <c r="I80" s="26">
        <f t="shared" si="4"/>
        <v>1485.1127167630059</v>
      </c>
    </row>
    <row r="81" spans="1:9" x14ac:dyDescent="0.25">
      <c r="A81" s="9" t="s">
        <v>109</v>
      </c>
      <c r="B81" s="17">
        <v>6600</v>
      </c>
      <c r="C81" s="17">
        <v>1</v>
      </c>
      <c r="D81" s="25">
        <f>IF(_xlfn.XLOOKUP(A81,Straßenliste!A:A,Straßenliste!C:C,"")=0,"",_xlfn.XLOOKUP(A81,Straßenliste!A:A,Straßenliste!C:C,0))</f>
        <v>3</v>
      </c>
      <c r="E81" s="27">
        <f>IF(_xlfn.XLOOKUP(A81,Straßenliste!A:A,Straßenliste!D:D,"")=0,"",_xlfn.XLOOKUP(A81,Straßenliste!A:A,Straßenliste!D:D,""))</f>
        <v>0.27272727272727271</v>
      </c>
      <c r="F81" s="24">
        <f t="shared" si="2"/>
        <v>4000</v>
      </c>
      <c r="G81" s="24">
        <f t="shared" si="3"/>
        <v>4000</v>
      </c>
      <c r="H81" s="26">
        <f>IF(_xlfn.XLOOKUP(A81,Straßenliste!A:A,Straßenliste!F:F,"")=0,"",_xlfn.XLOOKUP(A81,Straßenliste!A:A,Straßenliste!F:F,""))</f>
        <v>92</v>
      </c>
      <c r="I81" s="26">
        <f t="shared" si="4"/>
        <v>43.478260869565219</v>
      </c>
    </row>
    <row r="82" spans="1:9" x14ac:dyDescent="0.25">
      <c r="A82" s="9" t="s">
        <v>103</v>
      </c>
      <c r="B82" s="17">
        <v>111000</v>
      </c>
      <c r="C82" s="17">
        <v>0</v>
      </c>
      <c r="D82" s="25">
        <f>IF(_xlfn.XLOOKUP(A82,Straßenliste!A:A,Straßenliste!C:C,"")=0,"",_xlfn.XLOOKUP(A82,Straßenliste!A:A,Straßenliste!C:C,0))</f>
        <v>1</v>
      </c>
      <c r="E82" s="27">
        <f>IF(_xlfn.XLOOKUP(A82,Straßenliste!A:A,Straßenliste!D:D,"")=0,"",_xlfn.XLOOKUP(A82,Straßenliste!A:A,Straßenliste!D:D,""))</f>
        <v>0.2</v>
      </c>
      <c r="F82" s="24">
        <f t="shared" si="2"/>
        <v>6600</v>
      </c>
      <c r="G82" s="24">
        <f t="shared" si="3"/>
        <v>6600</v>
      </c>
      <c r="H82" s="26">
        <f>IF(_xlfn.XLOOKUP(A82,Straßenliste!A:A,Straßenliste!F:F,"")=0,"",_xlfn.XLOOKUP(A82,Straßenliste!A:A,Straßenliste!F:F,""))</f>
        <v>70</v>
      </c>
      <c r="I82" s="26">
        <f t="shared" si="4"/>
        <v>94.285714285714292</v>
      </c>
    </row>
    <row r="83" spans="1:9" x14ac:dyDescent="0.25">
      <c r="A83" s="9" t="s">
        <v>96</v>
      </c>
      <c r="B83" s="17">
        <v>22675</v>
      </c>
      <c r="C83" s="17">
        <v>1</v>
      </c>
      <c r="D83" s="25">
        <f>IF(_xlfn.XLOOKUP(A83,Straßenliste!A:A,Straßenliste!C:C,"")=0,"",_xlfn.XLOOKUP(A83,Straßenliste!A:A,Straßenliste!C:C,0))</f>
        <v>2</v>
      </c>
      <c r="E83" s="27">
        <f>IF(_xlfn.XLOOKUP(A83,Straßenliste!A:A,Straßenliste!D:D,"")=0,"",_xlfn.XLOOKUP(A83,Straßenliste!A:A,Straßenliste!D:D,""))</f>
        <v>0.4</v>
      </c>
      <c r="F83" s="24">
        <f t="shared" si="2"/>
        <v>111000</v>
      </c>
      <c r="G83" s="24">
        <f t="shared" si="3"/>
        <v>111000</v>
      </c>
      <c r="H83" s="26">
        <f>IF(_xlfn.XLOOKUP(A83,Straßenliste!A:A,Straßenliste!F:F,"")=0,"",_xlfn.XLOOKUP(A83,Straßenliste!A:A,Straßenliste!F:F,""))</f>
        <v>442</v>
      </c>
      <c r="I83" s="26">
        <f t="shared" si="4"/>
        <v>251.13122171945702</v>
      </c>
    </row>
    <row r="84" spans="1:9" x14ac:dyDescent="0.25">
      <c r="A84" s="9" t="s">
        <v>67</v>
      </c>
      <c r="B84" s="17">
        <v>76075</v>
      </c>
      <c r="C84" s="17">
        <v>3</v>
      </c>
      <c r="D84" s="25">
        <f>IF(_xlfn.XLOOKUP(A84,Straßenliste!A:A,Straßenliste!C:C,"")=0,"",_xlfn.XLOOKUP(A84,Straßenliste!A:A,Straßenliste!C:C,0))</f>
        <v>8</v>
      </c>
      <c r="E84" s="27">
        <f>IF(_xlfn.XLOOKUP(A84,Straßenliste!A:A,Straßenliste!D:D,"")=0,"",_xlfn.XLOOKUP(A84,Straßenliste!A:A,Straßenliste!D:D,""))</f>
        <v>0.5714285714285714</v>
      </c>
      <c r="F84" s="24">
        <f t="shared" si="2"/>
        <v>22675</v>
      </c>
      <c r="G84" s="24">
        <f t="shared" si="3"/>
        <v>22675</v>
      </c>
      <c r="H84" s="26">
        <f>IF(_xlfn.XLOOKUP(A84,Straßenliste!A:A,Straßenliste!F:F,"")=0,"",_xlfn.XLOOKUP(A84,Straßenliste!A:A,Straßenliste!F:F,""))</f>
        <v>242</v>
      </c>
      <c r="I84" s="26">
        <f t="shared" si="4"/>
        <v>93.698347107438011</v>
      </c>
    </row>
    <row r="85" spans="1:9" x14ac:dyDescent="0.25">
      <c r="A85" s="9" t="s">
        <v>85</v>
      </c>
      <c r="B85" s="17">
        <v>29000</v>
      </c>
      <c r="C85" s="17">
        <v>0</v>
      </c>
      <c r="D85" s="25">
        <f>IF(_xlfn.XLOOKUP(A85,Straßenliste!A:A,Straßenliste!C:C,"")=0,"",_xlfn.XLOOKUP(A85,Straßenliste!A:A,Straßenliste!C:C,0))</f>
        <v>2</v>
      </c>
      <c r="E85" s="27">
        <f>IF(_xlfn.XLOOKUP(A85,Straßenliste!A:A,Straßenliste!D:D,"")=0,"",_xlfn.XLOOKUP(A85,Straßenliste!A:A,Straßenliste!D:D,""))</f>
        <v>0.66666666666666663</v>
      </c>
      <c r="F85" s="24">
        <f t="shared" si="2"/>
        <v>76075</v>
      </c>
      <c r="G85" s="24">
        <f t="shared" si="3"/>
        <v>76075</v>
      </c>
      <c r="H85" s="26">
        <f>IF(_xlfn.XLOOKUP(A85,Straßenliste!A:A,Straßenliste!F:F,"")=0,"",_xlfn.XLOOKUP(A85,Straßenliste!A:A,Straßenliste!F:F,""))</f>
        <v>125</v>
      </c>
      <c r="I85" s="26">
        <f t="shared" si="4"/>
        <v>608.6</v>
      </c>
    </row>
    <row r="86" spans="1:9" x14ac:dyDescent="0.25">
      <c r="A86" s="9" t="s">
        <v>87</v>
      </c>
      <c r="B86" s="17">
        <v>72200</v>
      </c>
      <c r="C86" s="17">
        <v>3</v>
      </c>
      <c r="D86" s="25">
        <f>IF(_xlfn.XLOOKUP(A86,Straßenliste!A:A,Straßenliste!C:C,"")=0,"",_xlfn.XLOOKUP(A86,Straßenliste!A:A,Straßenliste!C:C,0))</f>
        <v>7</v>
      </c>
      <c r="E86" s="27">
        <f>IF(_xlfn.XLOOKUP(A86,Straßenliste!A:A,Straßenliste!D:D,"")=0,"",_xlfn.XLOOKUP(A86,Straßenliste!A:A,Straßenliste!D:D,""))</f>
        <v>0.875</v>
      </c>
      <c r="F86" s="24">
        <f t="shared" si="2"/>
        <v>29000</v>
      </c>
      <c r="G86" s="24">
        <f t="shared" si="3"/>
        <v>29000</v>
      </c>
      <c r="H86" s="26">
        <f>IF(_xlfn.XLOOKUP(A86,Straßenliste!A:A,Straßenliste!F:F,"")=0,"",_xlfn.XLOOKUP(A86,Straßenliste!A:A,Straßenliste!F:F,""))</f>
        <v>380</v>
      </c>
      <c r="I86" s="26">
        <f t="shared" si="4"/>
        <v>76.315789473684205</v>
      </c>
    </row>
    <row r="87" spans="1:9" x14ac:dyDescent="0.25">
      <c r="A87" s="9" t="s">
        <v>66</v>
      </c>
      <c r="B87" s="17">
        <v>234104</v>
      </c>
      <c r="C87" s="17">
        <v>3</v>
      </c>
      <c r="D87" s="25">
        <f>IF(_xlfn.XLOOKUP(A87,Straßenliste!A:A,Straßenliste!C:C,"")=0,"",_xlfn.XLOOKUP(A87,Straßenliste!A:A,Straßenliste!C:C,0))</f>
        <v>19</v>
      </c>
      <c r="E87" s="27">
        <f>IF(_xlfn.XLOOKUP(A87,Straßenliste!A:A,Straßenliste!D:D,"")=0,"",_xlfn.XLOOKUP(A87,Straßenliste!A:A,Straßenliste!D:D,""))</f>
        <v>0.70370370370370372</v>
      </c>
      <c r="F87" s="24">
        <f t="shared" si="2"/>
        <v>72200</v>
      </c>
      <c r="G87" s="24">
        <f t="shared" si="3"/>
        <v>72200</v>
      </c>
      <c r="H87" s="26">
        <f>IF(_xlfn.XLOOKUP(A87,Straßenliste!A:A,Straßenliste!F:F,"")=0,"",_xlfn.XLOOKUP(A87,Straßenliste!A:A,Straßenliste!F:F,""))</f>
        <v>410</v>
      </c>
      <c r="I87" s="26">
        <f t="shared" si="4"/>
        <v>176.09756097560975</v>
      </c>
    </row>
    <row r="88" spans="1:9" x14ac:dyDescent="0.25">
      <c r="A88" s="9" t="s">
        <v>62</v>
      </c>
      <c r="B88" s="17">
        <v>146217.5</v>
      </c>
      <c r="C88" s="17">
        <v>3</v>
      </c>
      <c r="D88" s="25">
        <f>IF(_xlfn.XLOOKUP(A88,Straßenliste!A:A,Straßenliste!C:C,"")=0,"",_xlfn.XLOOKUP(A88,Straßenliste!A:A,Straßenliste!C:C,0))</f>
        <v>16</v>
      </c>
      <c r="E88" s="27">
        <f>IF(_xlfn.XLOOKUP(A88,Straßenliste!A:A,Straßenliste!D:D,"")=0,"",_xlfn.XLOOKUP(A88,Straßenliste!A:A,Straßenliste!D:D,""))</f>
        <v>0.61538461538461542</v>
      </c>
      <c r="F88" s="24">
        <f t="shared" si="2"/>
        <v>234104</v>
      </c>
      <c r="G88" s="24">
        <f t="shared" si="3"/>
        <v>234104</v>
      </c>
      <c r="H88" s="26">
        <f>IF(_xlfn.XLOOKUP(A88,Straßenliste!A:A,Straßenliste!F:F,"")=0,"",_xlfn.XLOOKUP(A88,Straßenliste!A:A,Straßenliste!F:F,""))</f>
        <v>462</v>
      </c>
      <c r="I88" s="26">
        <f t="shared" si="4"/>
        <v>506.71861471861473</v>
      </c>
    </row>
    <row r="89" spans="1:9" x14ac:dyDescent="0.25">
      <c r="A89" s="9" t="s">
        <v>60</v>
      </c>
      <c r="B89" s="17">
        <v>0</v>
      </c>
      <c r="C89" s="17">
        <v>3</v>
      </c>
      <c r="D89" s="25">
        <f>IF(_xlfn.XLOOKUP(A89,Straßenliste!A:A,Straßenliste!C:C,"")=0,"",_xlfn.XLOOKUP(A89,Straßenliste!A:A,Straßenliste!C:C,0))</f>
        <v>3</v>
      </c>
      <c r="E89" s="27">
        <f>IF(_xlfn.XLOOKUP(A89,Straßenliste!A:A,Straßenliste!D:D,"")=0,"",_xlfn.XLOOKUP(A89,Straßenliste!A:A,Straßenliste!D:D,""))</f>
        <v>0.375</v>
      </c>
      <c r="F89" s="24">
        <f t="shared" si="2"/>
        <v>146217.5</v>
      </c>
      <c r="G89" s="24">
        <f t="shared" si="3"/>
        <v>146217.5</v>
      </c>
      <c r="H89" s="26">
        <f>IF(_xlfn.XLOOKUP(A89,Straßenliste!A:A,Straßenliste!F:F,"")=0,"",_xlfn.XLOOKUP(A89,Straßenliste!A:A,Straßenliste!F:F,""))</f>
        <v>365</v>
      </c>
      <c r="I89" s="26">
        <f t="shared" si="4"/>
        <v>400.59589041095893</v>
      </c>
    </row>
    <row r="90" spans="1:9" x14ac:dyDescent="0.25">
      <c r="A90" s="9" t="s">
        <v>82</v>
      </c>
      <c r="B90" s="17">
        <v>94130</v>
      </c>
      <c r="C90" s="17">
        <v>1</v>
      </c>
      <c r="D90" s="25">
        <f>IF(_xlfn.XLOOKUP(A90,Straßenliste!A:A,Straßenliste!C:C,"")=0,"",_xlfn.XLOOKUP(A90,Straßenliste!A:A,Straßenliste!C:C,0))</f>
        <v>4</v>
      </c>
      <c r="E90" s="27">
        <f>IF(_xlfn.XLOOKUP(A90,Straßenliste!A:A,Straßenliste!D:D,"")=0,"",_xlfn.XLOOKUP(A90,Straßenliste!A:A,Straßenliste!D:D,""))</f>
        <v>0.8</v>
      </c>
      <c r="F90" s="24">
        <f t="shared" si="2"/>
        <v>0</v>
      </c>
      <c r="G90" s="24">
        <f t="shared" si="3"/>
        <v>0</v>
      </c>
      <c r="H90" s="26">
        <f>IF(_xlfn.XLOOKUP(A90,Straßenliste!A:A,Straßenliste!F:F,"")=0,"",_xlfn.XLOOKUP(A90,Straßenliste!A:A,Straßenliste!F:F,""))</f>
        <v>189</v>
      </c>
      <c r="I90" s="26">
        <f t="shared" si="4"/>
        <v>0</v>
      </c>
    </row>
    <row r="91" spans="1:9" x14ac:dyDescent="0.25">
      <c r="A91" s="9" t="s">
        <v>102</v>
      </c>
      <c r="B91" s="17">
        <v>8800</v>
      </c>
      <c r="C91" s="17">
        <v>2</v>
      </c>
      <c r="D91" s="25">
        <f>IF(_xlfn.XLOOKUP(A91,Straßenliste!A:A,Straßenliste!C:C,"")=0,"",_xlfn.XLOOKUP(A91,Straßenliste!A:A,Straßenliste!C:C,0))</f>
        <v>4</v>
      </c>
      <c r="E91" s="27">
        <f>IF(_xlfn.XLOOKUP(A91,Straßenliste!A:A,Straßenliste!D:D,"")=0,"",_xlfn.XLOOKUP(A91,Straßenliste!A:A,Straßenliste!D:D,""))</f>
        <v>0.66666666666666663</v>
      </c>
      <c r="F91" s="24">
        <f t="shared" si="2"/>
        <v>94130</v>
      </c>
      <c r="G91" s="24">
        <f t="shared" si="3"/>
        <v>94130</v>
      </c>
      <c r="H91" s="26">
        <f>IF(_xlfn.XLOOKUP(A91,Straßenliste!A:A,Straßenliste!F:F,"")=0,"",_xlfn.XLOOKUP(A91,Straßenliste!A:A,Straßenliste!F:F,""))</f>
        <v>114</v>
      </c>
      <c r="I91" s="26">
        <f t="shared" si="4"/>
        <v>825.70175438596493</v>
      </c>
    </row>
    <row r="92" spans="1:9" x14ac:dyDescent="0.25">
      <c r="A92" s="9" t="s">
        <v>95</v>
      </c>
      <c r="B92" s="17">
        <v>57450</v>
      </c>
      <c r="C92" s="17">
        <v>1</v>
      </c>
      <c r="D92" s="25">
        <f>IF(_xlfn.XLOOKUP(A92,Straßenliste!A:A,Straßenliste!C:C,"")=0,"",_xlfn.XLOOKUP(A92,Straßenliste!A:A,Straßenliste!C:C,0))</f>
        <v>5</v>
      </c>
      <c r="E92" s="27">
        <f>IF(_xlfn.XLOOKUP(A92,Straßenliste!A:A,Straßenliste!D:D,"")=0,"",_xlfn.XLOOKUP(A92,Straßenliste!A:A,Straßenliste!D:D,""))</f>
        <v>1</v>
      </c>
      <c r="F92" s="24">
        <f t="shared" si="2"/>
        <v>8800</v>
      </c>
      <c r="G92" s="24">
        <f t="shared" si="3"/>
        <v>8800</v>
      </c>
      <c r="H92" s="26">
        <f>IF(_xlfn.XLOOKUP(A92,Straßenliste!A:A,Straßenliste!F:F,"")=0,"",_xlfn.XLOOKUP(A92,Straßenliste!A:A,Straßenliste!F:F,""))</f>
        <v>68</v>
      </c>
      <c r="I92" s="26">
        <f t="shared" si="4"/>
        <v>129.41176470588235</v>
      </c>
    </row>
    <row r="93" spans="1:9" x14ac:dyDescent="0.25">
      <c r="A93" s="9" t="s">
        <v>72</v>
      </c>
      <c r="B93" s="17">
        <v>280150</v>
      </c>
      <c r="C93" s="17">
        <v>4</v>
      </c>
      <c r="D93" s="25">
        <f>IF(_xlfn.XLOOKUP(A93,Straßenliste!A:A,Straßenliste!C:C,"")=0,"",_xlfn.XLOOKUP(A93,Straßenliste!A:A,Straßenliste!C:C,0))</f>
        <v>13</v>
      </c>
      <c r="E93" s="27">
        <f>IF(_xlfn.XLOOKUP(A93,Straßenliste!A:A,Straßenliste!D:D,"")=0,"",_xlfn.XLOOKUP(A93,Straßenliste!A:A,Straßenliste!D:D,""))</f>
        <v>0.44827586206896552</v>
      </c>
      <c r="F93" s="24">
        <f t="shared" si="2"/>
        <v>57450</v>
      </c>
      <c r="G93" s="24">
        <f t="shared" si="3"/>
        <v>57450</v>
      </c>
      <c r="H93" s="26">
        <f>IF(_xlfn.XLOOKUP(A93,Straßenliste!A:A,Straßenliste!F:F,"")=0,"",_xlfn.XLOOKUP(A93,Straßenliste!A:A,Straßenliste!F:F,""))</f>
        <v>1500</v>
      </c>
      <c r="I93" s="26">
        <f t="shared" si="4"/>
        <v>38.299999999999997</v>
      </c>
    </row>
    <row r="94" spans="1:9" x14ac:dyDescent="0.25">
      <c r="A94" s="9" t="s">
        <v>76</v>
      </c>
      <c r="B94" s="17">
        <v>244735.6</v>
      </c>
      <c r="C94" s="17">
        <v>3</v>
      </c>
      <c r="D94" s="25">
        <f>IF(_xlfn.XLOOKUP(A94,Straßenliste!A:A,Straßenliste!C:C,"")=0,"",_xlfn.XLOOKUP(A94,Straßenliste!A:A,Straßenliste!C:C,0))</f>
        <v>25</v>
      </c>
      <c r="E94" s="27">
        <f>IF(_xlfn.XLOOKUP(A94,Straßenliste!A:A,Straßenliste!D:D,"")=0,"",_xlfn.XLOOKUP(A94,Straßenliste!A:A,Straßenliste!D:D,""))</f>
        <v>0.7142857142857143</v>
      </c>
      <c r="F94" s="24">
        <f t="shared" si="2"/>
        <v>280150</v>
      </c>
      <c r="G94" s="24">
        <f t="shared" si="3"/>
        <v>280150</v>
      </c>
      <c r="H94" s="26">
        <f>IF(_xlfn.XLOOKUP(A94,Straßenliste!A:A,Straßenliste!F:F,"")=0,"",_xlfn.XLOOKUP(A94,Straßenliste!A:A,Straßenliste!F:F,""))</f>
        <v>557</v>
      </c>
      <c r="I94" s="26">
        <f t="shared" si="4"/>
        <v>502.96229802513466</v>
      </c>
    </row>
    <row r="95" spans="1:9" x14ac:dyDescent="0.25">
      <c r="A95" s="9" t="s">
        <v>79</v>
      </c>
      <c r="B95" s="17">
        <v>11000</v>
      </c>
      <c r="C95" s="17">
        <v>0</v>
      </c>
      <c r="D95" s="25">
        <f>IF(_xlfn.XLOOKUP(A95,Straßenliste!A:A,Straßenliste!C:C,"")=0,"",_xlfn.XLOOKUP(A95,Straßenliste!A:A,Straßenliste!C:C,0))</f>
        <v>0</v>
      </c>
      <c r="E95" s="27" t="str">
        <f>IF(_xlfn.XLOOKUP(A95,Straßenliste!A:A,Straßenliste!D:D,"")=0,"",_xlfn.XLOOKUP(A95,Straßenliste!A:A,Straßenliste!D:D,""))</f>
        <v/>
      </c>
      <c r="F95" s="24">
        <f t="shared" si="2"/>
        <v>0</v>
      </c>
      <c r="G95" s="24">
        <f t="shared" si="3"/>
        <v>0</v>
      </c>
      <c r="H95" s="26" t="str">
        <f>IF(_xlfn.XLOOKUP(A95,Straßenliste!A:A,Straßenliste!F:F,"")=0,"",_xlfn.XLOOKUP(A95,Straßenliste!A:A,Straßenliste!F:F,""))</f>
        <v/>
      </c>
      <c r="I95" s="26" t="str">
        <f t="shared" si="4"/>
        <v>0,0</v>
      </c>
    </row>
    <row r="96" spans="1:9" x14ac:dyDescent="0.25">
      <c r="A96" s="9" t="s">
        <v>54</v>
      </c>
      <c r="B96" s="17">
        <v>1477517</v>
      </c>
      <c r="C96" s="17">
        <v>4</v>
      </c>
      <c r="D96" s="25">
        <f>IF(_xlfn.XLOOKUP(A96,Straßenliste!A:A,Straßenliste!C:C,"")=0,"",_xlfn.XLOOKUP(A96,Straßenliste!A:A,Straßenliste!C:C,0))</f>
        <v>54</v>
      </c>
      <c r="E96" s="27">
        <f>IF(_xlfn.XLOOKUP(A96,Straßenliste!A:A,Straßenliste!D:D,"")=0,"",_xlfn.XLOOKUP(A96,Straßenliste!A:A,Straßenliste!D:D,""))</f>
        <v>0.55670103092783507</v>
      </c>
      <c r="F96" s="24">
        <f t="shared" si="2"/>
        <v>11000</v>
      </c>
      <c r="G96" s="24">
        <f t="shared" si="3"/>
        <v>11000</v>
      </c>
      <c r="H96" s="26">
        <f>IF(_xlfn.XLOOKUP(A96,Straßenliste!A:A,Straßenliste!F:F,"")=0,"",_xlfn.XLOOKUP(A96,Straßenliste!A:A,Straßenliste!F:F,""))</f>
        <v>2215</v>
      </c>
      <c r="I96" s="26">
        <f t="shared" si="4"/>
        <v>4.966139954853273</v>
      </c>
    </row>
    <row r="97" spans="1:9" x14ac:dyDescent="0.25">
      <c r="A97" s="9" t="s">
        <v>65</v>
      </c>
      <c r="B97" s="17">
        <v>184228.5</v>
      </c>
      <c r="C97" s="17">
        <v>1</v>
      </c>
      <c r="D97" s="25">
        <f>IF(_xlfn.XLOOKUP(A97,Straßenliste!A:A,Straßenliste!C:C,"")=0,"",_xlfn.XLOOKUP(A97,Straßenliste!A:A,Straßenliste!C:C,0))</f>
        <v>15</v>
      </c>
      <c r="E97" s="27">
        <f>IF(_xlfn.XLOOKUP(A97,Straßenliste!A:A,Straßenliste!D:D,"")=0,"",_xlfn.XLOOKUP(A97,Straßenliste!A:A,Straßenliste!D:D,""))</f>
        <v>0.6</v>
      </c>
      <c r="F97" s="24">
        <f t="shared" si="2"/>
        <v>1477517</v>
      </c>
      <c r="G97" s="24">
        <f t="shared" si="3"/>
        <v>1477517</v>
      </c>
      <c r="H97" s="26">
        <f>IF(_xlfn.XLOOKUP(A97,Straßenliste!A:A,Straßenliste!F:F,"")=0,"",_xlfn.XLOOKUP(A97,Straßenliste!A:A,Straßenliste!F:F,""))</f>
        <v>371</v>
      </c>
      <c r="I97" s="26">
        <f t="shared" si="4"/>
        <v>3982.5256064690025</v>
      </c>
    </row>
    <row r="98" spans="1:9" x14ac:dyDescent="0.25">
      <c r="A98" s="9" t="s">
        <v>63</v>
      </c>
      <c r="B98" s="17">
        <v>107618</v>
      </c>
      <c r="C98" s="17">
        <v>5</v>
      </c>
      <c r="D98" s="25">
        <f>IF(_xlfn.XLOOKUP(A98,Straßenliste!A:A,Straßenliste!C:C,"")=0,"",_xlfn.XLOOKUP(A98,Straßenliste!A:A,Straßenliste!C:C,0))</f>
        <v>12</v>
      </c>
      <c r="E98" s="27">
        <f>IF(_xlfn.XLOOKUP(A98,Straßenliste!A:A,Straßenliste!D:D,"")=0,"",_xlfn.XLOOKUP(A98,Straßenliste!A:A,Straßenliste!D:D,""))</f>
        <v>0.6</v>
      </c>
      <c r="F98" s="24">
        <f t="shared" si="2"/>
        <v>184228.5</v>
      </c>
      <c r="G98" s="24">
        <f t="shared" si="3"/>
        <v>184228.5</v>
      </c>
      <c r="H98" s="26">
        <f>IF(_xlfn.XLOOKUP(A98,Straßenliste!A:A,Straßenliste!F:F,"")=0,"",_xlfn.XLOOKUP(A98,Straßenliste!A:A,Straßenliste!F:F,""))</f>
        <v>716</v>
      </c>
      <c r="I98" s="26">
        <f t="shared" si="4"/>
        <v>257.30237430167597</v>
      </c>
    </row>
    <row r="99" spans="1:9" x14ac:dyDescent="0.25">
      <c r="A99" s="9" t="s">
        <v>113</v>
      </c>
      <c r="B99" s="17">
        <v>6000</v>
      </c>
      <c r="C99" s="17">
        <v>0</v>
      </c>
      <c r="D99" s="25">
        <f>IF(_xlfn.XLOOKUP(A99,Straßenliste!A:A,Straßenliste!C:C,"")=0,"",_xlfn.XLOOKUP(A99,Straßenliste!A:A,Straßenliste!C:C,0))</f>
        <v>0</v>
      </c>
      <c r="E99" s="27" t="str">
        <f>IF(_xlfn.XLOOKUP(A99,Straßenliste!A:A,Straßenliste!D:D,"")=0,"",_xlfn.XLOOKUP(A99,Straßenliste!A:A,Straßenliste!D:D,""))</f>
        <v/>
      </c>
      <c r="F99" s="24">
        <f t="shared" si="2"/>
        <v>0</v>
      </c>
      <c r="G99" s="24">
        <f t="shared" si="3"/>
        <v>0</v>
      </c>
      <c r="H99" s="26" t="str">
        <f>IF(_xlfn.XLOOKUP(A99,Straßenliste!A:A,Straßenliste!F:F,"")=0,"",_xlfn.XLOOKUP(A99,Straßenliste!A:A,Straßenliste!F:F,""))</f>
        <v/>
      </c>
      <c r="I99" s="26" t="str">
        <f t="shared" si="4"/>
        <v>0,0</v>
      </c>
    </row>
    <row r="100" spans="1:9" x14ac:dyDescent="0.25">
      <c r="A100" s="9" t="s">
        <v>131</v>
      </c>
      <c r="B100" s="17">
        <v>0</v>
      </c>
      <c r="C100" s="17">
        <v>2</v>
      </c>
      <c r="D100" s="25">
        <f>IF(_xlfn.XLOOKUP(A100,Straßenliste!A:A,Straßenliste!C:C,"")=0,"",_xlfn.XLOOKUP(A100,Straßenliste!A:A,Straßenliste!C:C,0))</f>
        <v>2</v>
      </c>
      <c r="E100" s="27">
        <f>IF(_xlfn.XLOOKUP(A100,Straßenliste!A:A,Straßenliste!D:D,"")=0,"",_xlfn.XLOOKUP(A100,Straßenliste!A:A,Straßenliste!D:D,""))</f>
        <v>0.66666666666666663</v>
      </c>
      <c r="F100" s="24">
        <f t="shared" si="2"/>
        <v>6000</v>
      </c>
      <c r="G100" s="24">
        <f t="shared" si="3"/>
        <v>6000</v>
      </c>
      <c r="H100" s="26">
        <f>IF(_xlfn.XLOOKUP(A100,Straßenliste!A:A,Straßenliste!F:F,"")=0,"",_xlfn.XLOOKUP(A100,Straßenliste!A:A,Straßenliste!F:F,""))</f>
        <v>360</v>
      </c>
      <c r="I100" s="26">
        <f t="shared" si="4"/>
        <v>16.666666666666668</v>
      </c>
    </row>
    <row r="101" spans="1:9" x14ac:dyDescent="0.25">
      <c r="A101" s="9" t="s">
        <v>83</v>
      </c>
      <c r="B101" s="17">
        <v>243350</v>
      </c>
      <c r="C101" s="17">
        <v>0</v>
      </c>
      <c r="D101" s="25">
        <f>IF(_xlfn.XLOOKUP(A101,Straßenliste!A:A,Straßenliste!C:C,"")=0,"",_xlfn.XLOOKUP(A101,Straßenliste!A:A,Straßenliste!C:C,0))</f>
        <v>1</v>
      </c>
      <c r="E101" s="27">
        <f>IF(_xlfn.XLOOKUP(A101,Straßenliste!A:A,Straßenliste!D:D,"")=0,"",_xlfn.XLOOKUP(A101,Straßenliste!A:A,Straßenliste!D:D,""))</f>
        <v>1</v>
      </c>
      <c r="F101" s="24">
        <f t="shared" si="2"/>
        <v>0</v>
      </c>
      <c r="G101" s="24">
        <f t="shared" si="3"/>
        <v>0</v>
      </c>
      <c r="H101" s="26">
        <f>IF(_xlfn.XLOOKUP(A101,Straßenliste!A:A,Straßenliste!F:F,"")=0,"",_xlfn.XLOOKUP(A101,Straßenliste!A:A,Straßenliste!F:F,""))</f>
        <v>55</v>
      </c>
      <c r="I101" s="26">
        <f t="shared" si="4"/>
        <v>0</v>
      </c>
    </row>
    <row r="102" spans="1:9" x14ac:dyDescent="0.25">
      <c r="A102" s="9" t="s">
        <v>126</v>
      </c>
      <c r="B102" s="17">
        <v>27000</v>
      </c>
      <c r="C102" s="17">
        <v>0</v>
      </c>
      <c r="D102" s="25">
        <f>IF(_xlfn.XLOOKUP(A102,Straßenliste!A:A,Straßenliste!C:C,"")=0,"",_xlfn.XLOOKUP(A102,Straßenliste!A:A,Straßenliste!C:C,0))</f>
        <v>1</v>
      </c>
      <c r="E102" s="27">
        <f>IF(_xlfn.XLOOKUP(A102,Straßenliste!A:A,Straßenliste!D:D,"")=0,"",_xlfn.XLOOKUP(A102,Straßenliste!A:A,Straßenliste!D:D,""))</f>
        <v>1</v>
      </c>
      <c r="F102" s="24">
        <f t="shared" si="2"/>
        <v>243350</v>
      </c>
      <c r="G102" s="24">
        <f t="shared" si="3"/>
        <v>243350</v>
      </c>
      <c r="H102" s="26">
        <f>IF(_xlfn.XLOOKUP(A102,Straßenliste!A:A,Straßenliste!F:F,"")=0,"",_xlfn.XLOOKUP(A102,Straßenliste!A:A,Straßenliste!F:F,""))</f>
        <v>89</v>
      </c>
      <c r="I102" s="26">
        <f t="shared" si="4"/>
        <v>2734.2696629213483</v>
      </c>
    </row>
    <row r="103" spans="1:9" x14ac:dyDescent="0.25">
      <c r="A103" s="9" t="s">
        <v>69</v>
      </c>
      <c r="B103" s="17">
        <v>57480</v>
      </c>
      <c r="C103" s="17">
        <v>0</v>
      </c>
      <c r="D103" s="25">
        <f>IF(_xlfn.XLOOKUP(A103,Straßenliste!A:A,Straßenliste!C:C,"")=0,"",_xlfn.XLOOKUP(A103,Straßenliste!A:A,Straßenliste!C:C,0))</f>
        <v>3</v>
      </c>
      <c r="E103" s="27">
        <f>IF(_xlfn.XLOOKUP(A103,Straßenliste!A:A,Straßenliste!D:D,"")=0,"",_xlfn.XLOOKUP(A103,Straßenliste!A:A,Straßenliste!D:D,""))</f>
        <v>0.17647058823529413</v>
      </c>
      <c r="F103" s="24">
        <f t="shared" si="2"/>
        <v>27000</v>
      </c>
      <c r="G103" s="24">
        <f t="shared" ref="G103:G116" si="5">IFERROR(IF($G$34=TRUE,F103/E103,F103),0)</f>
        <v>27000</v>
      </c>
      <c r="H103" s="26">
        <f>IF(_xlfn.XLOOKUP(A103,Straßenliste!A:A,Straßenliste!F:F,"")=0,"",_xlfn.XLOOKUP(A103,Straßenliste!A:A,Straßenliste!F:F,""))</f>
        <v>231</v>
      </c>
      <c r="I103" s="26">
        <f t="shared" ref="I103:I116" si="6">IFERROR(G103/H103,"0,0")</f>
        <v>116.88311688311688</v>
      </c>
    </row>
    <row r="104" spans="1:9" x14ac:dyDescent="0.25">
      <c r="A104" s="9" t="s">
        <v>115</v>
      </c>
      <c r="B104" s="17">
        <v>31000</v>
      </c>
      <c r="C104" s="17">
        <v>0</v>
      </c>
      <c r="D104" s="25">
        <f>IF(_xlfn.XLOOKUP(A104,Straßenliste!A:A,Straßenliste!C:C,"")=0,"",_xlfn.XLOOKUP(A104,Straßenliste!A:A,Straßenliste!C:C,0))</f>
        <v>6</v>
      </c>
      <c r="E104" s="27">
        <f>IF(_xlfn.XLOOKUP(A104,Straßenliste!A:A,Straßenliste!D:D,"")=0,"",_xlfn.XLOOKUP(A104,Straßenliste!A:A,Straßenliste!D:D,""))</f>
        <v>0.54545454545454541</v>
      </c>
      <c r="F104" s="24">
        <f t="shared" ref="F104:F116" si="7">IF(E104&lt;&gt;"",IFERROR(IF($F$34=TRUE,(B104/(D104-C104))*D104,B103),0),0)</f>
        <v>57480</v>
      </c>
      <c r="G104" s="24">
        <f t="shared" si="5"/>
        <v>57480</v>
      </c>
      <c r="H104" s="26">
        <f>IF(_xlfn.XLOOKUP(A104,Straßenliste!A:A,Straßenliste!F:F,"")=0,"",_xlfn.XLOOKUP(A104,Straßenliste!A:A,Straßenliste!F:F,""))</f>
        <v>131</v>
      </c>
      <c r="I104" s="26">
        <f t="shared" si="6"/>
        <v>438.77862595419845</v>
      </c>
    </row>
    <row r="105" spans="1:9" x14ac:dyDescent="0.25">
      <c r="A105" s="9" t="s">
        <v>29</v>
      </c>
      <c r="B105" s="17">
        <v>38400</v>
      </c>
      <c r="C105" s="17">
        <v>4</v>
      </c>
      <c r="D105" s="25">
        <f>IF(_xlfn.XLOOKUP(A105,Straßenliste!A:A,Straßenliste!C:C,"")=0,"",_xlfn.XLOOKUP(A105,Straßenliste!A:A,Straßenliste!C:C,0))</f>
        <v>9</v>
      </c>
      <c r="E105" s="27">
        <f>IF(_xlfn.XLOOKUP(A105,Straßenliste!A:A,Straßenliste!D:D,"")=0,"",_xlfn.XLOOKUP(A105,Straßenliste!A:A,Straßenliste!D:D,""))</f>
        <v>0.25</v>
      </c>
      <c r="F105" s="24">
        <f t="shared" si="7"/>
        <v>31000</v>
      </c>
      <c r="G105" s="24">
        <f t="shared" si="5"/>
        <v>31000</v>
      </c>
      <c r="H105" s="26">
        <f>IF(_xlfn.XLOOKUP(A105,Straßenliste!A:A,Straßenliste!F:F,"")=0,"",_xlfn.XLOOKUP(A105,Straßenliste!A:A,Straßenliste!F:F,""))</f>
        <v>639</v>
      </c>
      <c r="I105" s="26">
        <f t="shared" si="6"/>
        <v>48.513302034428797</v>
      </c>
    </row>
    <row r="106" spans="1:9" x14ac:dyDescent="0.25">
      <c r="A106" s="9" t="s">
        <v>124</v>
      </c>
      <c r="B106" s="17">
        <v>6000</v>
      </c>
      <c r="C106" s="17">
        <v>0</v>
      </c>
      <c r="D106" s="25">
        <f>IF(_xlfn.XLOOKUP(A106,Straßenliste!A:A,Straßenliste!C:C,"")=0,"",_xlfn.XLOOKUP(A106,Straßenliste!A:A,Straßenliste!C:C,0))</f>
        <v>1</v>
      </c>
      <c r="E106" s="27">
        <f>IF(_xlfn.XLOOKUP(A106,Straßenliste!A:A,Straßenliste!D:D,"")=0,"",_xlfn.XLOOKUP(A106,Straßenliste!A:A,Straßenliste!D:D,""))</f>
        <v>0.33333333333333331</v>
      </c>
      <c r="F106" s="24">
        <f t="shared" si="7"/>
        <v>38400</v>
      </c>
      <c r="G106" s="24">
        <f t="shared" si="5"/>
        <v>38400</v>
      </c>
      <c r="H106" s="26">
        <f>IF(_xlfn.XLOOKUP(A106,Straßenliste!A:A,Straßenliste!F:F,"")=0,"",_xlfn.XLOOKUP(A106,Straßenliste!A:A,Straßenliste!F:F,""))</f>
        <v>600</v>
      </c>
      <c r="I106" s="26">
        <f t="shared" si="6"/>
        <v>64</v>
      </c>
    </row>
    <row r="107" spans="1:9" x14ac:dyDescent="0.25">
      <c r="A107" s="9" t="s">
        <v>61</v>
      </c>
      <c r="B107" s="17">
        <v>164208.16326530612</v>
      </c>
      <c r="C107" s="17">
        <v>3</v>
      </c>
      <c r="D107" s="25">
        <f>IF(_xlfn.XLOOKUP(A107,Straßenliste!A:A,Straßenliste!C:C,"")=0,"",_xlfn.XLOOKUP(A107,Straßenliste!A:A,Straßenliste!C:C,0))</f>
        <v>13</v>
      </c>
      <c r="E107" s="27">
        <f>IF(_xlfn.XLOOKUP(A107,Straßenliste!A:A,Straßenliste!D:D,"")=0,"",_xlfn.XLOOKUP(A107,Straßenliste!A:A,Straßenliste!D:D,""))</f>
        <v>0.65</v>
      </c>
      <c r="F107" s="24">
        <f t="shared" si="7"/>
        <v>6000</v>
      </c>
      <c r="G107" s="24">
        <f t="shared" si="5"/>
        <v>6000</v>
      </c>
      <c r="H107" s="26">
        <f>IF(_xlfn.XLOOKUP(A107,Straßenliste!A:A,Straßenliste!F:F,"")=0,"",_xlfn.XLOOKUP(A107,Straßenliste!A:A,Straßenliste!F:F,""))</f>
        <v>1200</v>
      </c>
      <c r="I107" s="26">
        <f t="shared" si="6"/>
        <v>5</v>
      </c>
    </row>
    <row r="108" spans="1:9" x14ac:dyDescent="0.25">
      <c r="A108" s="9" t="s">
        <v>90</v>
      </c>
      <c r="B108" s="17">
        <v>91340</v>
      </c>
      <c r="C108" s="17">
        <v>2</v>
      </c>
      <c r="D108" s="25">
        <f>IF(_xlfn.XLOOKUP(A108,Straßenliste!A:A,Straßenliste!C:C,"")=0,"",_xlfn.XLOOKUP(A108,Straßenliste!A:A,Straßenliste!C:C,0))</f>
        <v>9</v>
      </c>
      <c r="E108" s="27">
        <f>IF(_xlfn.XLOOKUP(A108,Straßenliste!A:A,Straßenliste!D:D,"")=0,"",_xlfn.XLOOKUP(A108,Straßenliste!A:A,Straßenliste!D:D,""))</f>
        <v>0.47368421052631576</v>
      </c>
      <c r="F108" s="24">
        <f t="shared" si="7"/>
        <v>164208.16326530612</v>
      </c>
      <c r="G108" s="24">
        <f t="shared" si="5"/>
        <v>164208.16326530612</v>
      </c>
      <c r="H108" s="26">
        <f>IF(_xlfn.XLOOKUP(A108,Straßenliste!A:A,Straßenliste!F:F,"")=0,"",_xlfn.XLOOKUP(A108,Straßenliste!A:A,Straßenliste!F:F,""))</f>
        <v>310</v>
      </c>
      <c r="I108" s="26">
        <f t="shared" si="6"/>
        <v>529.70375246872948</v>
      </c>
    </row>
    <row r="109" spans="1:9" x14ac:dyDescent="0.25">
      <c r="A109" s="9" t="s">
        <v>30</v>
      </c>
      <c r="B109" s="17">
        <v>147371.70000000001</v>
      </c>
      <c r="C109" s="17">
        <v>1</v>
      </c>
      <c r="D109" s="25">
        <f>IF(_xlfn.XLOOKUP(A109,Straßenliste!A:A,Straßenliste!C:C,"")=0,"",_xlfn.XLOOKUP(A109,Straßenliste!A:A,Straßenliste!C:C,0))</f>
        <v>7</v>
      </c>
      <c r="E109" s="27">
        <f>IF(_xlfn.XLOOKUP(A109,Straßenliste!A:A,Straßenliste!D:D,"")=0,"",_xlfn.XLOOKUP(A109,Straßenliste!A:A,Straßenliste!D:D,""))</f>
        <v>0.53846153846153844</v>
      </c>
      <c r="F109" s="24">
        <f t="shared" si="7"/>
        <v>91340</v>
      </c>
      <c r="G109" s="24">
        <f t="shared" si="5"/>
        <v>91340</v>
      </c>
      <c r="H109" s="26">
        <f>IF(_xlfn.XLOOKUP(A109,Straßenliste!A:A,Straßenliste!F:F,"")=0,"",_xlfn.XLOOKUP(A109,Straßenliste!A:A,Straßenliste!F:F,""))</f>
        <v>166</v>
      </c>
      <c r="I109" s="26">
        <f t="shared" si="6"/>
        <v>550.24096385542168</v>
      </c>
    </row>
    <row r="110" spans="1:9" x14ac:dyDescent="0.25">
      <c r="A110" s="9" t="s">
        <v>57</v>
      </c>
      <c r="B110" s="17">
        <v>175200</v>
      </c>
      <c r="C110" s="17">
        <v>6</v>
      </c>
      <c r="D110" s="25">
        <f>IF(_xlfn.XLOOKUP(A110,Straßenliste!A:A,Straßenliste!C:C,"")=0,"",_xlfn.XLOOKUP(A110,Straßenliste!A:A,Straßenliste!C:C,0))</f>
        <v>18</v>
      </c>
      <c r="E110" s="27">
        <f>IF(_xlfn.XLOOKUP(A110,Straßenliste!A:A,Straßenliste!D:D,"")=0,"",_xlfn.XLOOKUP(A110,Straßenliste!A:A,Straßenliste!D:D,""))</f>
        <v>0.43902439024390244</v>
      </c>
      <c r="F110" s="24">
        <f t="shared" si="7"/>
        <v>147371.70000000001</v>
      </c>
      <c r="G110" s="24">
        <f t="shared" si="5"/>
        <v>147371.70000000001</v>
      </c>
      <c r="H110" s="26">
        <f>IF(_xlfn.XLOOKUP(A110,Straßenliste!A:A,Straßenliste!F:F,"")=0,"",_xlfn.XLOOKUP(A110,Straßenliste!A:A,Straßenliste!F:F,""))</f>
        <v>658</v>
      </c>
      <c r="I110" s="26">
        <f t="shared" si="6"/>
        <v>223.96914893617023</v>
      </c>
    </row>
    <row r="111" spans="1:9" x14ac:dyDescent="0.25">
      <c r="A111" s="9" t="s">
        <v>112</v>
      </c>
      <c r="B111" s="17">
        <v>0</v>
      </c>
      <c r="C111" s="17">
        <v>2</v>
      </c>
      <c r="D111" s="25">
        <f>IF(_xlfn.XLOOKUP(A111,Straßenliste!A:A,Straßenliste!C:C,"")=0,"",_xlfn.XLOOKUP(A111,Straßenliste!A:A,Straßenliste!C:C,0))</f>
        <v>2</v>
      </c>
      <c r="E111" s="27">
        <f>IF(_xlfn.XLOOKUP(A111,Straßenliste!A:A,Straßenliste!D:D,"")=0,"",_xlfn.XLOOKUP(A111,Straßenliste!A:A,Straßenliste!D:D,""))</f>
        <v>0.5</v>
      </c>
      <c r="F111" s="24">
        <f t="shared" si="7"/>
        <v>175200</v>
      </c>
      <c r="G111" s="24">
        <f t="shared" si="5"/>
        <v>175200</v>
      </c>
      <c r="H111" s="26">
        <f>IF(_xlfn.XLOOKUP(A111,Straßenliste!A:A,Straßenliste!F:F,"")=0,"",_xlfn.XLOOKUP(A111,Straßenliste!A:A,Straßenliste!F:F,""))</f>
        <v>375</v>
      </c>
      <c r="I111" s="26">
        <f t="shared" si="6"/>
        <v>467.2</v>
      </c>
    </row>
    <row r="112" spans="1:9" x14ac:dyDescent="0.25">
      <c r="A112" s="9" t="s">
        <v>44</v>
      </c>
      <c r="B112" s="17">
        <v>83625</v>
      </c>
      <c r="C112" s="17">
        <v>2</v>
      </c>
      <c r="D112" s="25">
        <f>IF(_xlfn.XLOOKUP(A112,Straßenliste!A:A,Straßenliste!C:C,"")=0,"",_xlfn.XLOOKUP(A112,Straßenliste!A:A,Straßenliste!C:C,0))</f>
        <v>9</v>
      </c>
      <c r="E112" s="27">
        <f>IF(_xlfn.XLOOKUP(A112,Straßenliste!A:A,Straßenliste!D:D,"")=0,"",_xlfn.XLOOKUP(A112,Straßenliste!A:A,Straßenliste!D:D,""))</f>
        <v>0.33333333333333331</v>
      </c>
      <c r="F112" s="24">
        <f t="shared" si="7"/>
        <v>0</v>
      </c>
      <c r="G112" s="24">
        <f t="shared" si="5"/>
        <v>0</v>
      </c>
      <c r="H112" s="26">
        <f>IF(_xlfn.XLOOKUP(A112,Straßenliste!A:A,Straßenliste!F:F,"")=0,"",_xlfn.XLOOKUP(A112,Straßenliste!A:A,Straßenliste!F:F,""))</f>
        <v>300</v>
      </c>
      <c r="I112" s="26">
        <f t="shared" si="6"/>
        <v>0</v>
      </c>
    </row>
    <row r="113" spans="1:9" x14ac:dyDescent="0.25">
      <c r="A113" s="9" t="s">
        <v>101</v>
      </c>
      <c r="B113" s="17">
        <v>121108</v>
      </c>
      <c r="C113" s="17">
        <v>0</v>
      </c>
      <c r="D113" s="25">
        <f>IF(_xlfn.XLOOKUP(A113,Straßenliste!A:A,Straßenliste!C:C,"")=0,"",_xlfn.XLOOKUP(A113,Straßenliste!A:A,Straßenliste!C:C,0))</f>
        <v>5</v>
      </c>
      <c r="E113" s="27">
        <f>IF(_xlfn.XLOOKUP(A113,Straßenliste!A:A,Straßenliste!D:D,"")=0,"",_xlfn.XLOOKUP(A113,Straßenliste!A:A,Straßenliste!D:D,""))</f>
        <v>0.55555555555555558</v>
      </c>
      <c r="F113" s="24">
        <f t="shared" si="7"/>
        <v>83625</v>
      </c>
      <c r="G113" s="24">
        <f t="shared" si="5"/>
        <v>83625</v>
      </c>
      <c r="H113" s="26">
        <f>IF(_xlfn.XLOOKUP(A113,Straßenliste!A:A,Straßenliste!F:F,"")=0,"",_xlfn.XLOOKUP(A113,Straßenliste!A:A,Straßenliste!F:F,""))</f>
        <v>145</v>
      </c>
      <c r="I113" s="26">
        <f t="shared" si="6"/>
        <v>576.72413793103453</v>
      </c>
    </row>
    <row r="114" spans="1:9" x14ac:dyDescent="0.25">
      <c r="A114" s="9" t="s">
        <v>125</v>
      </c>
      <c r="B114" s="17">
        <v>5000</v>
      </c>
      <c r="C114" s="17">
        <v>0</v>
      </c>
      <c r="D114" s="25">
        <f>IF(_xlfn.XLOOKUP(A114,Straßenliste!A:A,Straßenliste!C:C,"")=0,"",_xlfn.XLOOKUP(A114,Straßenliste!A:A,Straßenliste!C:C,0))</f>
        <v>1</v>
      </c>
      <c r="E114" s="27">
        <f>IF(_xlfn.XLOOKUP(A114,Straßenliste!A:A,Straßenliste!D:D,"")=0,"",_xlfn.XLOOKUP(A114,Straßenliste!A:A,Straßenliste!D:D,""))</f>
        <v>0.25</v>
      </c>
      <c r="F114" s="24">
        <f t="shared" si="7"/>
        <v>121108</v>
      </c>
      <c r="G114" s="24">
        <f t="shared" si="5"/>
        <v>121108</v>
      </c>
      <c r="H114" s="26">
        <f>IF(_xlfn.XLOOKUP(A114,Straßenliste!A:A,Straßenliste!F:F,"")=0,"",_xlfn.XLOOKUP(A114,Straßenliste!A:A,Straßenliste!F:F,""))</f>
        <v>90</v>
      </c>
      <c r="I114" s="26">
        <f t="shared" si="6"/>
        <v>1345.6444444444444</v>
      </c>
    </row>
    <row r="115" spans="1:9" x14ac:dyDescent="0.25">
      <c r="A115" s="9" t="s">
        <v>64</v>
      </c>
      <c r="B115" s="17">
        <v>43910</v>
      </c>
      <c r="C115" s="17">
        <v>2</v>
      </c>
      <c r="D115" s="25">
        <f>IF(_xlfn.XLOOKUP(A115,Straßenliste!A:A,Straßenliste!C:C,"")=0,"",_xlfn.XLOOKUP(A115,Straßenliste!A:A,Straßenliste!C:C,0))</f>
        <v>5</v>
      </c>
      <c r="E115" s="27">
        <f>IF(_xlfn.XLOOKUP(A115,Straßenliste!A:A,Straßenliste!D:D,"")=0,"",_xlfn.XLOOKUP(A115,Straßenliste!A:A,Straßenliste!D:D,""))</f>
        <v>0.55555555555555558</v>
      </c>
      <c r="F115" s="24">
        <f t="shared" si="7"/>
        <v>5000</v>
      </c>
      <c r="G115" s="24">
        <f t="shared" si="5"/>
        <v>5000</v>
      </c>
      <c r="H115" s="26">
        <f>IF(_xlfn.XLOOKUP(A115,Straßenliste!A:A,Straßenliste!F:F,"")=0,"",_xlfn.XLOOKUP(A115,Straßenliste!A:A,Straßenliste!F:F,""))</f>
        <v>905</v>
      </c>
      <c r="I115" s="26">
        <f t="shared" si="6"/>
        <v>5.5248618784530388</v>
      </c>
    </row>
    <row r="116" spans="1:9" x14ac:dyDescent="0.25">
      <c r="A116" s="9" t="s">
        <v>52</v>
      </c>
      <c r="B116" s="17">
        <v>212725</v>
      </c>
      <c r="C116" s="17">
        <v>0</v>
      </c>
      <c r="D116" s="25">
        <f>IF(_xlfn.XLOOKUP(A116,Straßenliste!A:A,Straßenliste!C:C,"")=0,"",_xlfn.XLOOKUP(A116,Straßenliste!A:A,Straßenliste!C:C,0))</f>
        <v>7</v>
      </c>
      <c r="E116" s="27">
        <f>IF(_xlfn.XLOOKUP(A116,Straßenliste!A:A,Straßenliste!D:D,"")=0,"",_xlfn.XLOOKUP(A116,Straßenliste!A:A,Straßenliste!D:D,""))</f>
        <v>0.58333333333333337</v>
      </c>
      <c r="F116" s="24">
        <f t="shared" si="7"/>
        <v>43910</v>
      </c>
      <c r="G116" s="24">
        <f t="shared" si="5"/>
        <v>43910</v>
      </c>
      <c r="H116" s="26">
        <f>IF(_xlfn.XLOOKUP(A116,Straßenliste!A:A,Straßenliste!F:F,"")=0,"",_xlfn.XLOOKUP(A116,Straßenliste!A:A,Straßenliste!F:F,""))</f>
        <v>191</v>
      </c>
      <c r="I116" s="26">
        <f t="shared" si="6"/>
        <v>229.89528795811518</v>
      </c>
    </row>
    <row r="117" spans="1:9" x14ac:dyDescent="0.25">
      <c r="A117" s="9" t="s">
        <v>169</v>
      </c>
      <c r="B117" s="17">
        <v>8902683.3459183667</v>
      </c>
      <c r="C117" s="42">
        <v>133</v>
      </c>
      <c r="D117" s="20">
        <f>SUM(D39:D116)</f>
        <v>610</v>
      </c>
      <c r="E117" s="20"/>
      <c r="F117" s="22">
        <f>SUM(F39:F116)</f>
        <v>8296375.745918368</v>
      </c>
      <c r="G117" s="22">
        <f>SUM(G39:G116)</f>
        <v>8296375.745918368</v>
      </c>
    </row>
  </sheetData>
  <sheetProtection algorithmName="SHA-512" hashValue="CjSVEUfLNCcGfoJvaqrAbZHI+shitNXxqO3weZ+UWimRBiCfP+o1MzdP/tDz5r6C3lDSlLtdTD5xrrHuBpHyLw==" saltValue="dyUHG+WeFKY1Rr/WuJhH/g==" spinCount="100000" sheet="1" objects="1" scenarios="1" selectLockedCells="1" pivotTables="0"/>
  <pageMargins left="0.7" right="0.7" top="0.78740157499999996" bottom="0.78740157499999996" header="0.3" footer="0.3"/>
  <drawing r:id="rId2"/>
  <extLst>
    <ext xmlns:x14="http://schemas.microsoft.com/office/spreadsheetml/2009/9/main" uri="{A8765BA9-456A-4dab-B4F3-ACF838C121DE}">
      <x14:slicerList>
        <x14:slicer r:id="rId3"/>
      </x14:slicerList>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D313E-4758-425E-A215-50953EF239B4}">
  <sheetPr codeName="Tabelle3"/>
  <dimension ref="A1:F83"/>
  <sheetViews>
    <sheetView showGridLines="0" workbookViewId="0">
      <selection activeCell="J25" sqref="J25"/>
    </sheetView>
  </sheetViews>
  <sheetFormatPr baseColWidth="10" defaultRowHeight="15" x14ac:dyDescent="0.25"/>
  <cols>
    <col min="1" max="1" width="31.85546875" customWidth="1"/>
    <col min="2" max="2" width="22" style="1" customWidth="1"/>
    <col min="3" max="3" width="25.28515625" style="1" customWidth="1"/>
    <col min="4" max="4" width="11.5703125" style="1" bestFit="1" customWidth="1"/>
    <col min="5" max="5" width="13.85546875" bestFit="1" customWidth="1"/>
    <col min="6" max="6" width="28.140625" bestFit="1" customWidth="1"/>
  </cols>
  <sheetData>
    <row r="1" spans="1:6" x14ac:dyDescent="0.25">
      <c r="A1" t="s">
        <v>1</v>
      </c>
      <c r="B1" s="1" t="s">
        <v>135</v>
      </c>
      <c r="C1" s="1" t="s">
        <v>136</v>
      </c>
      <c r="D1" s="1" t="s">
        <v>137</v>
      </c>
      <c r="E1" t="s">
        <v>2</v>
      </c>
      <c r="F1" t="s">
        <v>139</v>
      </c>
    </row>
    <row r="2" spans="1:6" x14ac:dyDescent="0.25">
      <c r="A2" t="s">
        <v>55</v>
      </c>
      <c r="B2" s="1">
        <v>30</v>
      </c>
      <c r="C2" s="1">
        <v>19</v>
      </c>
      <c r="D2" s="5">
        <f>Tabelle_Straßenliste[[#This Row],[Abgegebene Fragebögen]]/Tabelle_Straßenliste[[#This Row],[Verteilte Fragebögen]]</f>
        <v>0.6333333333333333</v>
      </c>
      <c r="E2" t="s">
        <v>140</v>
      </c>
      <c r="F2">
        <v>395</v>
      </c>
    </row>
    <row r="3" spans="1:6" x14ac:dyDescent="0.25">
      <c r="A3" t="s">
        <v>45</v>
      </c>
      <c r="B3" s="1">
        <v>11</v>
      </c>
      <c r="C3" s="1">
        <v>8</v>
      </c>
      <c r="D3" s="5">
        <f>Tabelle_Straßenliste[[#This Row],[Abgegebene Fragebögen]]/Tabelle_Straßenliste[[#This Row],[Verteilte Fragebögen]]</f>
        <v>0.72727272727272729</v>
      </c>
      <c r="E3" t="s">
        <v>140</v>
      </c>
      <c r="F3">
        <v>160</v>
      </c>
    </row>
    <row r="4" spans="1:6" x14ac:dyDescent="0.25">
      <c r="A4" t="s">
        <v>141</v>
      </c>
      <c r="B4" s="1">
        <v>2</v>
      </c>
      <c r="C4" s="1">
        <v>0</v>
      </c>
      <c r="D4" s="5">
        <f>Tabelle_Straßenliste[[#This Row],[Abgegebene Fragebögen]]/Tabelle_Straßenliste[[#This Row],[Verteilte Fragebögen]]</f>
        <v>0</v>
      </c>
      <c r="E4" t="s">
        <v>142</v>
      </c>
      <c r="F4">
        <v>85</v>
      </c>
    </row>
    <row r="5" spans="1:6" x14ac:dyDescent="0.25">
      <c r="A5" t="s">
        <v>97</v>
      </c>
      <c r="B5" s="1">
        <v>10</v>
      </c>
      <c r="C5" s="1">
        <v>5</v>
      </c>
      <c r="D5" s="5">
        <f>Tabelle_Straßenliste[[#This Row],[Abgegebene Fragebögen]]/Tabelle_Straßenliste[[#This Row],[Verteilte Fragebögen]]</f>
        <v>0.5</v>
      </c>
      <c r="E5" t="s">
        <v>143</v>
      </c>
      <c r="F5">
        <v>235</v>
      </c>
    </row>
    <row r="6" spans="1:6" x14ac:dyDescent="0.25">
      <c r="A6" t="s">
        <v>31</v>
      </c>
      <c r="B6" s="1">
        <v>7</v>
      </c>
      <c r="C6" s="1">
        <v>3</v>
      </c>
      <c r="D6" s="5">
        <f>Tabelle_Straßenliste[[#This Row],[Abgegebene Fragebögen]]/Tabelle_Straßenliste[[#This Row],[Verteilte Fragebögen]]</f>
        <v>0.42857142857142855</v>
      </c>
      <c r="E6" t="s">
        <v>140</v>
      </c>
      <c r="F6">
        <v>152</v>
      </c>
    </row>
    <row r="7" spans="1:6" x14ac:dyDescent="0.25">
      <c r="A7" t="s">
        <v>73</v>
      </c>
      <c r="B7" s="1">
        <v>1</v>
      </c>
      <c r="C7" s="1">
        <v>1</v>
      </c>
      <c r="D7" s="5">
        <f>Tabelle_Straßenliste[[#This Row],[Abgegebene Fragebögen]]/Tabelle_Straßenliste[[#This Row],[Verteilte Fragebögen]]</f>
        <v>1</v>
      </c>
      <c r="E7" t="s">
        <v>144</v>
      </c>
      <c r="F7">
        <v>35</v>
      </c>
    </row>
    <row r="8" spans="1:6" x14ac:dyDescent="0.25">
      <c r="A8" t="s">
        <v>51</v>
      </c>
      <c r="B8" s="1">
        <v>27</v>
      </c>
      <c r="C8" s="1">
        <v>8</v>
      </c>
      <c r="D8" s="5">
        <f>Tabelle_Straßenliste[[#This Row],[Abgegebene Fragebögen]]/Tabelle_Straßenliste[[#This Row],[Verteilte Fragebögen]]</f>
        <v>0.29629629629629628</v>
      </c>
      <c r="E8" t="s">
        <v>140</v>
      </c>
      <c r="F8">
        <v>738</v>
      </c>
    </row>
    <row r="9" spans="1:6" x14ac:dyDescent="0.25">
      <c r="A9" t="s">
        <v>98</v>
      </c>
      <c r="B9" s="1">
        <v>2</v>
      </c>
      <c r="C9" s="1">
        <v>2</v>
      </c>
      <c r="D9" s="28">
        <f>Tabelle_Straßenliste[[#This Row],[Abgegebene Fragebögen]]/Tabelle_Straßenliste[[#This Row],[Verteilte Fragebögen]]</f>
        <v>1</v>
      </c>
      <c r="E9" t="s">
        <v>143</v>
      </c>
      <c r="F9">
        <v>189</v>
      </c>
    </row>
    <row r="10" spans="1:6" x14ac:dyDescent="0.25">
      <c r="A10" t="s">
        <v>28</v>
      </c>
      <c r="B10" s="1">
        <v>18</v>
      </c>
      <c r="C10" s="1">
        <v>4</v>
      </c>
      <c r="D10" s="5">
        <f>Tabelle_Straßenliste[[#This Row],[Abgegebene Fragebögen]]/Tabelle_Straßenliste[[#This Row],[Verteilte Fragebögen]]</f>
        <v>0.22222222222222221</v>
      </c>
      <c r="E10" t="s">
        <v>143</v>
      </c>
      <c r="F10">
        <v>759</v>
      </c>
    </row>
    <row r="11" spans="1:6" x14ac:dyDescent="0.25">
      <c r="A11" t="s">
        <v>110</v>
      </c>
      <c r="B11" s="1">
        <v>5</v>
      </c>
      <c r="C11" s="1">
        <v>2</v>
      </c>
      <c r="D11" s="5">
        <f>Tabelle_Straßenliste[[#This Row],[Abgegebene Fragebögen]]/Tabelle_Straßenliste[[#This Row],[Verteilte Fragebögen]]</f>
        <v>0.4</v>
      </c>
      <c r="E11" t="s">
        <v>145</v>
      </c>
      <c r="F11">
        <v>475</v>
      </c>
    </row>
    <row r="12" spans="1:6" x14ac:dyDescent="0.25">
      <c r="A12" t="s">
        <v>122</v>
      </c>
      <c r="B12" s="1">
        <v>3</v>
      </c>
      <c r="C12" s="1">
        <v>1</v>
      </c>
      <c r="D12" s="5">
        <f>Tabelle_Straßenliste[[#This Row],[Abgegebene Fragebögen]]/Tabelle_Straßenliste[[#This Row],[Verteilte Fragebögen]]</f>
        <v>0.33333333333333331</v>
      </c>
      <c r="E12" t="s">
        <v>140</v>
      </c>
      <c r="F12">
        <v>143</v>
      </c>
    </row>
    <row r="13" spans="1:6" x14ac:dyDescent="0.25">
      <c r="A13" t="s">
        <v>114</v>
      </c>
      <c r="B13" s="1">
        <v>2</v>
      </c>
      <c r="C13" s="1">
        <v>2</v>
      </c>
      <c r="D13" s="5">
        <f>Tabelle_Straßenliste[[#This Row],[Abgegebene Fragebögen]]/Tabelle_Straßenliste[[#This Row],[Verteilte Fragebögen]]</f>
        <v>1</v>
      </c>
      <c r="E13" t="s">
        <v>140</v>
      </c>
      <c r="F13">
        <v>124</v>
      </c>
    </row>
    <row r="14" spans="1:6" x14ac:dyDescent="0.25">
      <c r="A14" t="s">
        <v>132</v>
      </c>
      <c r="B14" s="1">
        <v>6</v>
      </c>
      <c r="C14" s="1">
        <v>1</v>
      </c>
      <c r="D14" s="5">
        <f>Tabelle_Straßenliste[[#This Row],[Abgegebene Fragebögen]]/Tabelle_Straßenliste[[#This Row],[Verteilte Fragebögen]]</f>
        <v>0.16666666666666666</v>
      </c>
      <c r="E14" t="s">
        <v>140</v>
      </c>
      <c r="F14">
        <v>340</v>
      </c>
    </row>
    <row r="15" spans="1:6" x14ac:dyDescent="0.25">
      <c r="A15" t="s">
        <v>146</v>
      </c>
      <c r="B15" s="1">
        <v>1</v>
      </c>
      <c r="C15" s="1">
        <v>0</v>
      </c>
      <c r="D15" s="5">
        <f>Tabelle_Straßenliste[[#This Row],[Abgegebene Fragebögen]]/Tabelle_Straßenliste[[#This Row],[Verteilte Fragebögen]]</f>
        <v>0</v>
      </c>
      <c r="E15" t="s">
        <v>145</v>
      </c>
      <c r="F15">
        <v>961</v>
      </c>
    </row>
    <row r="16" spans="1:6" x14ac:dyDescent="0.25">
      <c r="A16" t="s">
        <v>36</v>
      </c>
      <c r="B16" s="1">
        <v>71</v>
      </c>
      <c r="C16" s="1">
        <v>48</v>
      </c>
      <c r="D16" s="5">
        <f>Tabelle_Straßenliste[[#This Row],[Abgegebene Fragebögen]]/Tabelle_Straßenliste[[#This Row],[Verteilte Fragebögen]]</f>
        <v>0.676056338028169</v>
      </c>
      <c r="E16" t="s">
        <v>140</v>
      </c>
      <c r="F16">
        <v>700</v>
      </c>
    </row>
    <row r="17" spans="1:6" x14ac:dyDescent="0.25">
      <c r="A17" t="s">
        <v>75</v>
      </c>
      <c r="B17" s="1">
        <v>5</v>
      </c>
      <c r="C17" s="1">
        <v>3</v>
      </c>
      <c r="D17" s="5">
        <f>Tabelle_Straßenliste[[#This Row],[Abgegebene Fragebögen]]/Tabelle_Straßenliste[[#This Row],[Verteilte Fragebögen]]</f>
        <v>0.6</v>
      </c>
      <c r="E17" t="s">
        <v>140</v>
      </c>
      <c r="F17">
        <v>204</v>
      </c>
    </row>
    <row r="18" spans="1:6" x14ac:dyDescent="0.25">
      <c r="A18" t="s">
        <v>50</v>
      </c>
      <c r="B18" s="1">
        <v>9</v>
      </c>
      <c r="C18" s="1">
        <v>2</v>
      </c>
      <c r="D18" s="5">
        <f>Tabelle_Straßenliste[[#This Row],[Abgegebene Fragebögen]]/Tabelle_Straßenliste[[#This Row],[Verteilte Fragebögen]]</f>
        <v>0.22222222222222221</v>
      </c>
      <c r="E18" t="s">
        <v>140</v>
      </c>
      <c r="F18">
        <v>90</v>
      </c>
    </row>
    <row r="19" spans="1:6" x14ac:dyDescent="0.25">
      <c r="A19" t="s">
        <v>81</v>
      </c>
      <c r="B19" s="1">
        <v>9</v>
      </c>
      <c r="C19" s="1">
        <v>5</v>
      </c>
      <c r="D19" s="5">
        <f>Tabelle_Straßenliste[[#This Row],[Abgegebene Fragebögen]]/Tabelle_Straßenliste[[#This Row],[Verteilte Fragebögen]]</f>
        <v>0.55555555555555558</v>
      </c>
      <c r="E19" t="s">
        <v>140</v>
      </c>
      <c r="F19">
        <v>285</v>
      </c>
    </row>
    <row r="20" spans="1:6" x14ac:dyDescent="0.25">
      <c r="A20" t="s">
        <v>34</v>
      </c>
      <c r="B20" s="1">
        <v>6</v>
      </c>
      <c r="C20" s="1">
        <v>2</v>
      </c>
      <c r="D20" s="5">
        <f>Tabelle_Straßenliste[[#This Row],[Abgegebene Fragebögen]]/Tabelle_Straßenliste[[#This Row],[Verteilte Fragebögen]]</f>
        <v>0.33333333333333331</v>
      </c>
      <c r="E20" t="s">
        <v>145</v>
      </c>
      <c r="F20">
        <v>110</v>
      </c>
    </row>
    <row r="21" spans="1:6" x14ac:dyDescent="0.25">
      <c r="A21" t="s">
        <v>49</v>
      </c>
      <c r="B21" s="1">
        <v>23</v>
      </c>
      <c r="C21" s="1">
        <v>13</v>
      </c>
      <c r="D21" s="5">
        <f>Tabelle_Straßenliste[[#This Row],[Abgegebene Fragebögen]]/Tabelle_Straßenliste[[#This Row],[Verteilte Fragebögen]]</f>
        <v>0.56521739130434778</v>
      </c>
      <c r="E21" t="s">
        <v>145</v>
      </c>
      <c r="F21">
        <v>515</v>
      </c>
    </row>
    <row r="22" spans="1:6" x14ac:dyDescent="0.25">
      <c r="A22" t="s">
        <v>40</v>
      </c>
      <c r="B22" s="1">
        <v>34</v>
      </c>
      <c r="C22" s="1">
        <v>16</v>
      </c>
      <c r="D22" s="5">
        <f>Tabelle_Straßenliste[[#This Row],[Abgegebene Fragebögen]]/Tabelle_Straßenliste[[#This Row],[Verteilte Fragebögen]]</f>
        <v>0.47058823529411764</v>
      </c>
      <c r="E22" t="s">
        <v>142</v>
      </c>
      <c r="F22">
        <v>260</v>
      </c>
    </row>
    <row r="23" spans="1:6" x14ac:dyDescent="0.25">
      <c r="A23" t="s">
        <v>147</v>
      </c>
      <c r="B23" s="1">
        <v>2</v>
      </c>
      <c r="C23" s="1">
        <v>0</v>
      </c>
      <c r="D23" s="5">
        <f>Tabelle_Straßenliste[[#This Row],[Abgegebene Fragebögen]]/Tabelle_Straßenliste[[#This Row],[Verteilte Fragebögen]]</f>
        <v>0</v>
      </c>
      <c r="E23" t="s">
        <v>145</v>
      </c>
      <c r="F23">
        <v>1777</v>
      </c>
    </row>
    <row r="24" spans="1:6" x14ac:dyDescent="0.25">
      <c r="A24" t="s">
        <v>71</v>
      </c>
      <c r="B24" s="1">
        <v>22</v>
      </c>
      <c r="C24" s="1">
        <v>12</v>
      </c>
      <c r="D24" s="5">
        <f>Tabelle_Straßenliste[[#This Row],[Abgegebene Fragebögen]]/Tabelle_Straßenliste[[#This Row],[Verteilte Fragebögen]]</f>
        <v>0.54545454545454541</v>
      </c>
      <c r="E24" t="s">
        <v>145</v>
      </c>
      <c r="F24">
        <v>395</v>
      </c>
    </row>
    <row r="25" spans="1:6" x14ac:dyDescent="0.25">
      <c r="A25" t="s">
        <v>38</v>
      </c>
      <c r="B25" s="1">
        <v>20</v>
      </c>
      <c r="C25" s="1">
        <v>9</v>
      </c>
      <c r="D25" s="5">
        <f>Tabelle_Straßenliste[[#This Row],[Abgegebene Fragebögen]]/Tabelle_Straßenliste[[#This Row],[Verteilte Fragebögen]]</f>
        <v>0.45</v>
      </c>
      <c r="E25" t="s">
        <v>145</v>
      </c>
      <c r="F25">
        <v>770</v>
      </c>
    </row>
    <row r="26" spans="1:6" x14ac:dyDescent="0.25">
      <c r="A26" t="s">
        <v>78</v>
      </c>
      <c r="B26" s="1">
        <v>3</v>
      </c>
      <c r="C26" s="1">
        <v>1</v>
      </c>
      <c r="D26" s="5">
        <f>Tabelle_Straßenliste[[#This Row],[Abgegebene Fragebögen]]/Tabelle_Straßenliste[[#This Row],[Verteilte Fragebögen]]</f>
        <v>0.33333333333333331</v>
      </c>
      <c r="E26" t="s">
        <v>145</v>
      </c>
      <c r="F26">
        <v>230</v>
      </c>
    </row>
    <row r="27" spans="1:6" x14ac:dyDescent="0.25">
      <c r="A27" t="s">
        <v>58</v>
      </c>
      <c r="B27" s="1">
        <v>16</v>
      </c>
      <c r="C27" s="1">
        <v>7</v>
      </c>
      <c r="D27" s="5">
        <f>Tabelle_Straßenliste[[#This Row],[Abgegebene Fragebögen]]/Tabelle_Straßenliste[[#This Row],[Verteilte Fragebögen]]</f>
        <v>0.4375</v>
      </c>
      <c r="E27" t="s">
        <v>148</v>
      </c>
      <c r="F27">
        <v>210</v>
      </c>
    </row>
    <row r="28" spans="1:6" x14ac:dyDescent="0.25">
      <c r="A28" t="s">
        <v>70</v>
      </c>
      <c r="B28" s="1">
        <v>10</v>
      </c>
      <c r="C28" s="1">
        <v>10</v>
      </c>
      <c r="D28" s="5">
        <f>Tabelle_Straßenliste[[#This Row],[Abgegebene Fragebögen]]/Tabelle_Straßenliste[[#This Row],[Verteilte Fragebögen]]</f>
        <v>1</v>
      </c>
      <c r="E28" t="s">
        <v>140</v>
      </c>
      <c r="F28">
        <v>126</v>
      </c>
    </row>
    <row r="29" spans="1:6" x14ac:dyDescent="0.25">
      <c r="A29" t="s">
        <v>104</v>
      </c>
      <c r="B29" s="1">
        <v>24</v>
      </c>
      <c r="C29" s="1">
        <v>7</v>
      </c>
      <c r="D29" s="5">
        <f>Tabelle_Straßenliste[[#This Row],[Abgegebene Fragebögen]]/Tabelle_Straßenliste[[#This Row],[Verteilte Fragebögen]]</f>
        <v>0.29166666666666669</v>
      </c>
      <c r="E29" t="s">
        <v>140</v>
      </c>
      <c r="F29">
        <v>1150</v>
      </c>
    </row>
    <row r="30" spans="1:6" x14ac:dyDescent="0.25">
      <c r="A30" t="s">
        <v>68</v>
      </c>
      <c r="B30" s="1">
        <v>42</v>
      </c>
      <c r="C30" s="1">
        <v>26</v>
      </c>
      <c r="D30" s="5">
        <f>Tabelle_Straßenliste[[#This Row],[Abgegebene Fragebögen]]/Tabelle_Straßenliste[[#This Row],[Verteilte Fragebögen]]</f>
        <v>0.61904761904761907</v>
      </c>
      <c r="E30" t="s">
        <v>143</v>
      </c>
      <c r="F30">
        <v>990</v>
      </c>
    </row>
    <row r="31" spans="1:6" x14ac:dyDescent="0.25">
      <c r="A31" t="s">
        <v>119</v>
      </c>
      <c r="B31" s="1">
        <v>3</v>
      </c>
      <c r="C31" s="1">
        <v>2</v>
      </c>
      <c r="D31" s="5">
        <f>Tabelle_Straßenliste[[#This Row],[Abgegebene Fragebögen]]/Tabelle_Straßenliste[[#This Row],[Verteilte Fragebögen]]</f>
        <v>0.66666666666666663</v>
      </c>
      <c r="E31" t="s">
        <v>149</v>
      </c>
      <c r="F31">
        <v>303</v>
      </c>
    </row>
    <row r="32" spans="1:6" x14ac:dyDescent="0.25">
      <c r="A32" t="s">
        <v>128</v>
      </c>
      <c r="B32" s="1">
        <v>4</v>
      </c>
      <c r="C32" s="1">
        <v>2</v>
      </c>
      <c r="D32" s="5">
        <f>Tabelle_Straßenliste[[#This Row],[Abgegebene Fragebögen]]/Tabelle_Straßenliste[[#This Row],[Verteilte Fragebögen]]</f>
        <v>0.5</v>
      </c>
      <c r="E32" t="s">
        <v>140</v>
      </c>
      <c r="F32">
        <v>780</v>
      </c>
    </row>
    <row r="33" spans="1:6" x14ac:dyDescent="0.25">
      <c r="A33" t="s">
        <v>48</v>
      </c>
      <c r="B33" s="1">
        <v>16</v>
      </c>
      <c r="C33" s="1">
        <v>7</v>
      </c>
      <c r="D33" s="5">
        <f>Tabelle_Straßenliste[[#This Row],[Abgegebene Fragebögen]]/Tabelle_Straßenliste[[#This Row],[Verteilte Fragebögen]]</f>
        <v>0.4375</v>
      </c>
      <c r="E33" t="s">
        <v>140</v>
      </c>
      <c r="F33">
        <v>440</v>
      </c>
    </row>
    <row r="34" spans="1:6" x14ac:dyDescent="0.25">
      <c r="A34" t="s">
        <v>123</v>
      </c>
      <c r="B34" s="1">
        <v>7</v>
      </c>
      <c r="C34" s="1">
        <v>2</v>
      </c>
      <c r="D34" s="5">
        <f>Tabelle_Straßenliste[[#This Row],[Abgegebene Fragebögen]]/Tabelle_Straßenliste[[#This Row],[Verteilte Fragebögen]]</f>
        <v>0.2857142857142857</v>
      </c>
      <c r="E34" t="s">
        <v>140</v>
      </c>
      <c r="F34">
        <v>450</v>
      </c>
    </row>
    <row r="35" spans="1:6" x14ac:dyDescent="0.25">
      <c r="A35" t="s">
        <v>150</v>
      </c>
      <c r="B35" s="1">
        <v>1</v>
      </c>
      <c r="C35" s="1">
        <v>0</v>
      </c>
      <c r="D35" s="5">
        <f>Tabelle_Straßenliste[[#This Row],[Abgegebene Fragebögen]]/Tabelle_Straßenliste[[#This Row],[Verteilte Fragebögen]]</f>
        <v>0</v>
      </c>
      <c r="E35" t="s">
        <v>140</v>
      </c>
      <c r="F35">
        <v>50</v>
      </c>
    </row>
    <row r="36" spans="1:6" x14ac:dyDescent="0.25">
      <c r="A36" t="s">
        <v>46</v>
      </c>
      <c r="B36" s="1">
        <v>8</v>
      </c>
      <c r="C36" s="1">
        <v>3</v>
      </c>
      <c r="D36" s="5">
        <f>Tabelle_Straßenliste[[#This Row],[Abgegebene Fragebögen]]/Tabelle_Straßenliste[[#This Row],[Verteilte Fragebögen]]</f>
        <v>0.375</v>
      </c>
      <c r="E36" t="s">
        <v>144</v>
      </c>
      <c r="F36">
        <v>80</v>
      </c>
    </row>
    <row r="37" spans="1:6" x14ac:dyDescent="0.25">
      <c r="A37" t="s">
        <v>100</v>
      </c>
      <c r="B37" s="1">
        <v>7</v>
      </c>
      <c r="C37" s="1">
        <v>3</v>
      </c>
      <c r="D37" s="5">
        <f>Tabelle_Straßenliste[[#This Row],[Abgegebene Fragebögen]]/Tabelle_Straßenliste[[#This Row],[Verteilte Fragebögen]]</f>
        <v>0.42857142857142855</v>
      </c>
      <c r="E37" t="s">
        <v>140</v>
      </c>
      <c r="F37">
        <v>151</v>
      </c>
    </row>
    <row r="38" spans="1:6" x14ac:dyDescent="0.25">
      <c r="A38" t="s">
        <v>106</v>
      </c>
      <c r="B38" s="1">
        <v>22</v>
      </c>
      <c r="C38" s="1">
        <v>16</v>
      </c>
      <c r="D38" s="5">
        <f>Tabelle_Straßenliste[[#This Row],[Abgegebene Fragebögen]]/Tabelle_Straßenliste[[#This Row],[Verteilte Fragebögen]]</f>
        <v>0.72727272727272729</v>
      </c>
      <c r="E38" t="s">
        <v>140</v>
      </c>
      <c r="F38">
        <v>354</v>
      </c>
    </row>
    <row r="39" spans="1:6" x14ac:dyDescent="0.25">
      <c r="A39" t="s">
        <v>94</v>
      </c>
      <c r="B39" s="1">
        <v>7</v>
      </c>
      <c r="C39" s="1">
        <v>5</v>
      </c>
      <c r="D39" s="5">
        <f>Tabelle_Straßenliste[[#This Row],[Abgegebene Fragebögen]]/Tabelle_Straßenliste[[#This Row],[Verteilte Fragebögen]]</f>
        <v>0.7142857142857143</v>
      </c>
      <c r="E39" t="s">
        <v>149</v>
      </c>
      <c r="F39">
        <v>1200</v>
      </c>
    </row>
    <row r="40" spans="1:6" x14ac:dyDescent="0.25">
      <c r="A40" t="s">
        <v>42</v>
      </c>
      <c r="B40" s="1">
        <v>5</v>
      </c>
      <c r="C40" s="1">
        <v>1</v>
      </c>
      <c r="D40" s="5">
        <f>Tabelle_Straßenliste[[#This Row],[Abgegebene Fragebögen]]/Tabelle_Straßenliste[[#This Row],[Verteilte Fragebögen]]</f>
        <v>0.2</v>
      </c>
      <c r="E40" t="s">
        <v>143</v>
      </c>
      <c r="F40">
        <v>1500</v>
      </c>
    </row>
    <row r="41" spans="1:6" x14ac:dyDescent="0.25">
      <c r="A41" t="s">
        <v>84</v>
      </c>
      <c r="B41" s="1">
        <v>6</v>
      </c>
      <c r="C41" s="1">
        <v>2</v>
      </c>
      <c r="D41" s="5">
        <f>Tabelle_Straßenliste[[#This Row],[Abgegebene Fragebögen]]/Tabelle_Straßenliste[[#This Row],[Verteilte Fragebögen]]</f>
        <v>0.33333333333333331</v>
      </c>
      <c r="E41" t="s">
        <v>140</v>
      </c>
      <c r="F41">
        <v>165</v>
      </c>
    </row>
    <row r="42" spans="1:6" x14ac:dyDescent="0.25">
      <c r="A42" t="s">
        <v>74</v>
      </c>
      <c r="B42" s="1">
        <v>8</v>
      </c>
      <c r="C42" s="1">
        <v>5</v>
      </c>
      <c r="D42" s="5">
        <f>Tabelle_Straßenliste[[#This Row],[Abgegebene Fragebögen]]/Tabelle_Straßenliste[[#This Row],[Verteilte Fragebögen]]</f>
        <v>0.625</v>
      </c>
      <c r="E42" t="s">
        <v>143</v>
      </c>
      <c r="F42">
        <v>112</v>
      </c>
    </row>
    <row r="43" spans="1:6" x14ac:dyDescent="0.25">
      <c r="A43" t="s">
        <v>41</v>
      </c>
      <c r="B43" s="1">
        <v>29</v>
      </c>
      <c r="C43" s="1">
        <v>16</v>
      </c>
      <c r="D43" s="5">
        <f>Tabelle_Straßenliste[[#This Row],[Abgegebene Fragebögen]]/Tabelle_Straßenliste[[#This Row],[Verteilte Fragebögen]]</f>
        <v>0.55172413793103448</v>
      </c>
      <c r="E43" t="s">
        <v>143</v>
      </c>
      <c r="F43">
        <v>615</v>
      </c>
    </row>
    <row r="44" spans="1:6" x14ac:dyDescent="0.25">
      <c r="A44" t="s">
        <v>56</v>
      </c>
      <c r="B44" s="1">
        <v>61</v>
      </c>
      <c r="C44" s="1">
        <v>36</v>
      </c>
      <c r="D44" s="5">
        <f>Tabelle_Straßenliste[[#This Row],[Abgegebene Fragebögen]]/Tabelle_Straßenliste[[#This Row],[Verteilte Fragebögen]]</f>
        <v>0.5901639344262295</v>
      </c>
      <c r="E44" t="s">
        <v>140</v>
      </c>
      <c r="F44">
        <v>952</v>
      </c>
    </row>
    <row r="45" spans="1:6" x14ac:dyDescent="0.25">
      <c r="A45" t="s">
        <v>130</v>
      </c>
      <c r="B45" s="1">
        <v>5</v>
      </c>
      <c r="C45" s="1">
        <v>1</v>
      </c>
      <c r="D45" s="5">
        <f>Tabelle_Straßenliste[[#This Row],[Abgegebene Fragebögen]]/Tabelle_Straßenliste[[#This Row],[Verteilte Fragebögen]]</f>
        <v>0.2</v>
      </c>
      <c r="E45" t="s">
        <v>140</v>
      </c>
      <c r="F45">
        <v>173</v>
      </c>
    </row>
    <row r="46" spans="1:6" x14ac:dyDescent="0.25">
      <c r="A46" t="s">
        <v>109</v>
      </c>
      <c r="B46" s="1">
        <v>11</v>
      </c>
      <c r="C46" s="1">
        <v>3</v>
      </c>
      <c r="D46" s="5">
        <f>Tabelle_Straßenliste[[#This Row],[Abgegebene Fragebögen]]/Tabelle_Straßenliste[[#This Row],[Verteilte Fragebögen]]</f>
        <v>0.27272727272727271</v>
      </c>
      <c r="E46" t="s">
        <v>140</v>
      </c>
      <c r="F46">
        <v>92</v>
      </c>
    </row>
    <row r="47" spans="1:6" x14ac:dyDescent="0.25">
      <c r="A47" t="s">
        <v>103</v>
      </c>
      <c r="B47" s="1">
        <v>5</v>
      </c>
      <c r="C47" s="1">
        <v>1</v>
      </c>
      <c r="D47" s="5">
        <f>Tabelle_Straßenliste[[#This Row],[Abgegebene Fragebögen]]/Tabelle_Straßenliste[[#This Row],[Verteilte Fragebögen]]</f>
        <v>0.2</v>
      </c>
      <c r="E47" t="s">
        <v>145</v>
      </c>
      <c r="F47">
        <v>70</v>
      </c>
    </row>
    <row r="48" spans="1:6" x14ac:dyDescent="0.25">
      <c r="A48" t="s">
        <v>96</v>
      </c>
      <c r="B48" s="1">
        <v>5</v>
      </c>
      <c r="C48" s="1">
        <v>2</v>
      </c>
      <c r="D48" s="5">
        <f>Tabelle_Straßenliste[[#This Row],[Abgegebene Fragebögen]]/Tabelle_Straßenliste[[#This Row],[Verteilte Fragebögen]]</f>
        <v>0.4</v>
      </c>
      <c r="E48" t="s">
        <v>140</v>
      </c>
      <c r="F48">
        <v>442</v>
      </c>
    </row>
    <row r="49" spans="1:6" x14ac:dyDescent="0.25">
      <c r="A49" t="s">
        <v>151</v>
      </c>
      <c r="B49" s="1">
        <v>1</v>
      </c>
      <c r="C49" s="1">
        <v>0</v>
      </c>
      <c r="D49" s="5">
        <f>Tabelle_Straßenliste[[#This Row],[Abgegebene Fragebögen]]/Tabelle_Straßenliste[[#This Row],[Verteilte Fragebögen]]</f>
        <v>0</v>
      </c>
      <c r="E49" t="s">
        <v>140</v>
      </c>
      <c r="F49">
        <v>172</v>
      </c>
    </row>
    <row r="50" spans="1:6" x14ac:dyDescent="0.25">
      <c r="A50" t="s">
        <v>67</v>
      </c>
      <c r="B50" s="1">
        <v>14</v>
      </c>
      <c r="C50" s="1">
        <v>8</v>
      </c>
      <c r="D50" s="5">
        <f>Tabelle_Straßenliste[[#This Row],[Abgegebene Fragebögen]]/Tabelle_Straßenliste[[#This Row],[Verteilte Fragebögen]]</f>
        <v>0.5714285714285714</v>
      </c>
      <c r="E50" t="s">
        <v>140</v>
      </c>
      <c r="F50">
        <v>242</v>
      </c>
    </row>
    <row r="51" spans="1:6" x14ac:dyDescent="0.25">
      <c r="A51" t="s">
        <v>85</v>
      </c>
      <c r="B51" s="1">
        <v>3</v>
      </c>
      <c r="C51" s="1">
        <v>2</v>
      </c>
      <c r="D51" s="5">
        <f>Tabelle_Straßenliste[[#This Row],[Abgegebene Fragebögen]]/Tabelle_Straßenliste[[#This Row],[Verteilte Fragebögen]]</f>
        <v>0.66666666666666663</v>
      </c>
      <c r="E51" t="s">
        <v>143</v>
      </c>
      <c r="F51">
        <v>125</v>
      </c>
    </row>
    <row r="52" spans="1:6" x14ac:dyDescent="0.25">
      <c r="A52" t="s">
        <v>152</v>
      </c>
      <c r="B52" s="1">
        <v>1</v>
      </c>
      <c r="C52" s="1">
        <v>0</v>
      </c>
      <c r="D52" s="5">
        <f>Tabelle_Straßenliste[[#This Row],[Abgegebene Fragebögen]]/Tabelle_Straßenliste[[#This Row],[Verteilte Fragebögen]]</f>
        <v>0</v>
      </c>
      <c r="E52" t="s">
        <v>140</v>
      </c>
      <c r="F52">
        <v>50</v>
      </c>
    </row>
    <row r="53" spans="1:6" x14ac:dyDescent="0.25">
      <c r="A53" t="s">
        <v>153</v>
      </c>
      <c r="B53" s="1">
        <v>1</v>
      </c>
      <c r="C53" s="1">
        <v>0</v>
      </c>
      <c r="D53" s="5">
        <f>Tabelle_Straßenliste[[#This Row],[Abgegebene Fragebögen]]/Tabelle_Straßenliste[[#This Row],[Verteilte Fragebögen]]</f>
        <v>0</v>
      </c>
      <c r="E53" t="s">
        <v>142</v>
      </c>
      <c r="F53">
        <v>50</v>
      </c>
    </row>
    <row r="54" spans="1:6" x14ac:dyDescent="0.25">
      <c r="A54" t="s">
        <v>87</v>
      </c>
      <c r="B54" s="1">
        <v>8</v>
      </c>
      <c r="C54" s="1">
        <v>7</v>
      </c>
      <c r="D54" s="5">
        <f>Tabelle_Straßenliste[[#This Row],[Abgegebene Fragebögen]]/Tabelle_Straßenliste[[#This Row],[Verteilte Fragebögen]]</f>
        <v>0.875</v>
      </c>
      <c r="E54" t="s">
        <v>140</v>
      </c>
      <c r="F54">
        <v>380</v>
      </c>
    </row>
    <row r="55" spans="1:6" x14ac:dyDescent="0.25">
      <c r="A55" t="s">
        <v>66</v>
      </c>
      <c r="B55" s="1">
        <v>27</v>
      </c>
      <c r="C55" s="1">
        <v>19</v>
      </c>
      <c r="D55" s="5">
        <f>Tabelle_Straßenliste[[#This Row],[Abgegebene Fragebögen]]/Tabelle_Straßenliste[[#This Row],[Verteilte Fragebögen]]</f>
        <v>0.70370370370370372</v>
      </c>
      <c r="E55" t="s">
        <v>143</v>
      </c>
      <c r="F55">
        <v>410</v>
      </c>
    </row>
    <row r="56" spans="1:6" x14ac:dyDescent="0.25">
      <c r="A56" t="s">
        <v>62</v>
      </c>
      <c r="B56" s="1">
        <v>26</v>
      </c>
      <c r="C56" s="1">
        <v>16</v>
      </c>
      <c r="D56" s="5">
        <f>Tabelle_Straßenliste[[#This Row],[Abgegebene Fragebögen]]/Tabelle_Straßenliste[[#This Row],[Verteilte Fragebögen]]</f>
        <v>0.61538461538461542</v>
      </c>
      <c r="E56" t="s">
        <v>143</v>
      </c>
      <c r="F56">
        <v>462</v>
      </c>
    </row>
    <row r="57" spans="1:6" x14ac:dyDescent="0.25">
      <c r="A57" t="s">
        <v>60</v>
      </c>
      <c r="B57" s="1">
        <v>8</v>
      </c>
      <c r="C57" s="1">
        <v>3</v>
      </c>
      <c r="D57" s="5">
        <f>Tabelle_Straßenliste[[#This Row],[Abgegebene Fragebögen]]/Tabelle_Straßenliste[[#This Row],[Verteilte Fragebögen]]</f>
        <v>0.375</v>
      </c>
      <c r="E57" t="s">
        <v>140</v>
      </c>
      <c r="F57">
        <v>365</v>
      </c>
    </row>
    <row r="58" spans="1:6" x14ac:dyDescent="0.25">
      <c r="A58" t="s">
        <v>82</v>
      </c>
      <c r="B58" s="1">
        <v>5</v>
      </c>
      <c r="C58" s="1">
        <v>4</v>
      </c>
      <c r="D58" s="28">
        <f>Tabelle_Straßenliste[[#This Row],[Abgegebene Fragebögen]]/Tabelle_Straßenliste[[#This Row],[Verteilte Fragebögen]]</f>
        <v>0.8</v>
      </c>
      <c r="E58" t="s">
        <v>143</v>
      </c>
      <c r="F58">
        <v>189</v>
      </c>
    </row>
    <row r="59" spans="1:6" x14ac:dyDescent="0.25">
      <c r="A59" t="s">
        <v>102</v>
      </c>
      <c r="B59" s="1">
        <v>6</v>
      </c>
      <c r="C59" s="1">
        <v>4</v>
      </c>
      <c r="D59" s="28">
        <f>Tabelle_Straßenliste[[#This Row],[Abgegebene Fragebögen]]/Tabelle_Straßenliste[[#This Row],[Verteilte Fragebögen]]</f>
        <v>0.66666666666666663</v>
      </c>
      <c r="E59" t="s">
        <v>140</v>
      </c>
      <c r="F59">
        <v>114</v>
      </c>
    </row>
    <row r="60" spans="1:6" x14ac:dyDescent="0.25">
      <c r="A60" t="s">
        <v>95</v>
      </c>
      <c r="B60" s="1">
        <v>5</v>
      </c>
      <c r="C60" s="1">
        <v>5</v>
      </c>
      <c r="D60" s="28">
        <f>Tabelle_Straßenliste[[#This Row],[Abgegebene Fragebögen]]/Tabelle_Straßenliste[[#This Row],[Verteilte Fragebögen]]</f>
        <v>1</v>
      </c>
      <c r="E60" t="s">
        <v>140</v>
      </c>
      <c r="F60">
        <v>68</v>
      </c>
    </row>
    <row r="61" spans="1:6" x14ac:dyDescent="0.25">
      <c r="A61" t="s">
        <v>72</v>
      </c>
      <c r="B61" s="1">
        <v>29</v>
      </c>
      <c r="C61" s="1">
        <v>13</v>
      </c>
      <c r="D61" s="28">
        <f>Tabelle_Straßenliste[[#This Row],[Abgegebene Fragebögen]]/Tabelle_Straßenliste[[#This Row],[Verteilte Fragebögen]]</f>
        <v>0.44827586206896552</v>
      </c>
      <c r="E61" t="s">
        <v>142</v>
      </c>
      <c r="F61">
        <v>1500</v>
      </c>
    </row>
    <row r="62" spans="1:6" x14ac:dyDescent="0.25">
      <c r="A62" t="s">
        <v>76</v>
      </c>
      <c r="B62" s="1">
        <v>35</v>
      </c>
      <c r="C62" s="1">
        <v>25</v>
      </c>
      <c r="D62" s="28">
        <f>Tabelle_Straßenliste[[#This Row],[Abgegebene Fragebögen]]/Tabelle_Straßenliste[[#This Row],[Verteilte Fragebögen]]</f>
        <v>0.7142857142857143</v>
      </c>
      <c r="E62" t="s">
        <v>140</v>
      </c>
      <c r="F62">
        <v>557</v>
      </c>
    </row>
    <row r="63" spans="1:6" x14ac:dyDescent="0.25">
      <c r="A63" t="s">
        <v>54</v>
      </c>
      <c r="B63" s="1">
        <v>97</v>
      </c>
      <c r="C63" s="1">
        <v>54</v>
      </c>
      <c r="D63" s="28">
        <f>Tabelle_Straßenliste[[#This Row],[Abgegebene Fragebögen]]/Tabelle_Straßenliste[[#This Row],[Verteilte Fragebögen]]</f>
        <v>0.55670103092783507</v>
      </c>
      <c r="E63" t="s">
        <v>140</v>
      </c>
      <c r="F63">
        <v>2215</v>
      </c>
    </row>
    <row r="64" spans="1:6" x14ac:dyDescent="0.25">
      <c r="A64" t="s">
        <v>65</v>
      </c>
      <c r="B64" s="1">
        <v>25</v>
      </c>
      <c r="C64" s="1">
        <v>15</v>
      </c>
      <c r="D64" s="28">
        <f>Tabelle_Straßenliste[[#This Row],[Abgegebene Fragebögen]]/Tabelle_Straßenliste[[#This Row],[Verteilte Fragebögen]]</f>
        <v>0.6</v>
      </c>
      <c r="E64" t="s">
        <v>143</v>
      </c>
      <c r="F64">
        <v>371</v>
      </c>
    </row>
    <row r="65" spans="1:6" x14ac:dyDescent="0.25">
      <c r="A65" t="s">
        <v>63</v>
      </c>
      <c r="B65" s="1">
        <v>20</v>
      </c>
      <c r="C65" s="1">
        <v>12</v>
      </c>
      <c r="D65" s="28">
        <f>Tabelle_Straßenliste[[#This Row],[Abgegebene Fragebögen]]/Tabelle_Straßenliste[[#This Row],[Verteilte Fragebögen]]</f>
        <v>0.6</v>
      </c>
      <c r="E65" t="s">
        <v>140</v>
      </c>
      <c r="F65">
        <v>716</v>
      </c>
    </row>
    <row r="66" spans="1:6" x14ac:dyDescent="0.25">
      <c r="A66" t="s">
        <v>131</v>
      </c>
      <c r="B66" s="1">
        <v>3</v>
      </c>
      <c r="C66" s="1">
        <v>2</v>
      </c>
      <c r="D66" s="5">
        <f>Tabelle_Straßenliste[[#This Row],[Abgegebene Fragebögen]]/Tabelle_Straßenliste[[#This Row],[Verteilte Fragebögen]]</f>
        <v>0.66666666666666663</v>
      </c>
      <c r="E66" t="s">
        <v>145</v>
      </c>
      <c r="F66">
        <v>360</v>
      </c>
    </row>
    <row r="67" spans="1:6" x14ac:dyDescent="0.25">
      <c r="A67" t="s">
        <v>154</v>
      </c>
      <c r="B67" s="1">
        <v>3</v>
      </c>
      <c r="C67" s="1">
        <v>0</v>
      </c>
      <c r="D67" s="5">
        <f>Tabelle_Straßenliste[[#This Row],[Abgegebene Fragebögen]]/Tabelle_Straßenliste[[#This Row],[Verteilte Fragebögen]]</f>
        <v>0</v>
      </c>
      <c r="E67" t="s">
        <v>140</v>
      </c>
      <c r="F67">
        <v>170</v>
      </c>
    </row>
    <row r="68" spans="1:6" x14ac:dyDescent="0.25">
      <c r="A68" t="s">
        <v>83</v>
      </c>
      <c r="B68" s="1">
        <v>1</v>
      </c>
      <c r="C68" s="1">
        <v>1</v>
      </c>
      <c r="D68" s="5">
        <f>Tabelle_Straßenliste[[#This Row],[Abgegebene Fragebögen]]/Tabelle_Straßenliste[[#This Row],[Verteilte Fragebögen]]</f>
        <v>1</v>
      </c>
      <c r="E68" t="s">
        <v>140</v>
      </c>
      <c r="F68">
        <v>55</v>
      </c>
    </row>
    <row r="69" spans="1:6" x14ac:dyDescent="0.25">
      <c r="A69" t="s">
        <v>126</v>
      </c>
      <c r="B69" s="1">
        <v>1</v>
      </c>
      <c r="C69" s="1">
        <v>1</v>
      </c>
      <c r="D69" s="5">
        <f>Tabelle_Straßenliste[[#This Row],[Abgegebene Fragebögen]]/Tabelle_Straßenliste[[#This Row],[Verteilte Fragebögen]]</f>
        <v>1</v>
      </c>
      <c r="E69" t="s">
        <v>140</v>
      </c>
      <c r="F69">
        <v>89</v>
      </c>
    </row>
    <row r="70" spans="1:6" x14ac:dyDescent="0.25">
      <c r="A70" t="s">
        <v>69</v>
      </c>
      <c r="B70" s="1">
        <v>17</v>
      </c>
      <c r="C70" s="1">
        <v>3</v>
      </c>
      <c r="D70" s="5">
        <f>Tabelle_Straßenliste[[#This Row],[Abgegebene Fragebögen]]/Tabelle_Straßenliste[[#This Row],[Verteilte Fragebögen]]</f>
        <v>0.17647058823529413</v>
      </c>
      <c r="E70" t="s">
        <v>140</v>
      </c>
      <c r="F70">
        <v>231</v>
      </c>
    </row>
    <row r="71" spans="1:6" x14ac:dyDescent="0.25">
      <c r="A71" t="s">
        <v>115</v>
      </c>
      <c r="B71" s="1">
        <v>11</v>
      </c>
      <c r="C71" s="1">
        <v>6</v>
      </c>
      <c r="D71" s="5">
        <f>Tabelle_Straßenliste[[#This Row],[Abgegebene Fragebögen]]/Tabelle_Straßenliste[[#This Row],[Verteilte Fragebögen]]</f>
        <v>0.54545454545454541</v>
      </c>
      <c r="E71" t="s">
        <v>140</v>
      </c>
      <c r="F71">
        <v>131</v>
      </c>
    </row>
    <row r="72" spans="1:6" x14ac:dyDescent="0.25">
      <c r="A72" t="s">
        <v>29</v>
      </c>
      <c r="B72" s="1">
        <v>36</v>
      </c>
      <c r="C72" s="1">
        <v>9</v>
      </c>
      <c r="D72" s="5">
        <f>Tabelle_Straßenliste[[#This Row],[Abgegebene Fragebögen]]/Tabelle_Straßenliste[[#This Row],[Verteilte Fragebögen]]</f>
        <v>0.25</v>
      </c>
      <c r="E72" t="s">
        <v>140</v>
      </c>
      <c r="F72">
        <v>639</v>
      </c>
    </row>
    <row r="73" spans="1:6" x14ac:dyDescent="0.25">
      <c r="A73" t="s">
        <v>124</v>
      </c>
      <c r="B73" s="1">
        <v>3</v>
      </c>
      <c r="C73" s="1">
        <v>1</v>
      </c>
      <c r="D73" s="5">
        <f>Tabelle_Straßenliste[[#This Row],[Abgegebene Fragebögen]]/Tabelle_Straßenliste[[#This Row],[Verteilte Fragebögen]]</f>
        <v>0.33333333333333331</v>
      </c>
      <c r="E73" t="s">
        <v>149</v>
      </c>
      <c r="F73">
        <v>600</v>
      </c>
    </row>
    <row r="74" spans="1:6" x14ac:dyDescent="0.25">
      <c r="A74" t="s">
        <v>61</v>
      </c>
      <c r="B74" s="1">
        <v>20</v>
      </c>
      <c r="C74" s="1">
        <v>13</v>
      </c>
      <c r="D74" s="5">
        <f>Tabelle_Straßenliste[[#This Row],[Abgegebene Fragebögen]]/Tabelle_Straßenliste[[#This Row],[Verteilte Fragebögen]]</f>
        <v>0.65</v>
      </c>
      <c r="E74" t="s">
        <v>140</v>
      </c>
      <c r="F74">
        <v>1200</v>
      </c>
    </row>
    <row r="75" spans="1:6" x14ac:dyDescent="0.25">
      <c r="A75" t="s">
        <v>90</v>
      </c>
      <c r="B75" s="1">
        <v>19</v>
      </c>
      <c r="C75" s="1">
        <v>9</v>
      </c>
      <c r="D75" s="5">
        <f>Tabelle_Straßenliste[[#This Row],[Abgegebene Fragebögen]]/Tabelle_Straßenliste[[#This Row],[Verteilte Fragebögen]]</f>
        <v>0.47368421052631576</v>
      </c>
      <c r="E75" t="s">
        <v>140</v>
      </c>
      <c r="F75">
        <v>310</v>
      </c>
    </row>
    <row r="76" spans="1:6" x14ac:dyDescent="0.25">
      <c r="A76" t="s">
        <v>30</v>
      </c>
      <c r="B76" s="1">
        <v>13</v>
      </c>
      <c r="C76" s="1">
        <v>7</v>
      </c>
      <c r="D76" s="5">
        <f>Tabelle_Straßenliste[[#This Row],[Abgegebene Fragebögen]]/Tabelle_Straßenliste[[#This Row],[Verteilte Fragebögen]]</f>
        <v>0.53846153846153844</v>
      </c>
      <c r="E76" t="s">
        <v>145</v>
      </c>
      <c r="F76">
        <v>166</v>
      </c>
    </row>
    <row r="77" spans="1:6" x14ac:dyDescent="0.25">
      <c r="A77" t="s">
        <v>57</v>
      </c>
      <c r="B77" s="1">
        <v>41</v>
      </c>
      <c r="C77" s="1">
        <v>18</v>
      </c>
      <c r="D77" s="5">
        <f>Tabelle_Straßenliste[[#This Row],[Abgegebene Fragebögen]]/Tabelle_Straßenliste[[#This Row],[Verteilte Fragebögen]]</f>
        <v>0.43902439024390244</v>
      </c>
      <c r="E77" t="s">
        <v>140</v>
      </c>
      <c r="F77">
        <v>658</v>
      </c>
    </row>
    <row r="78" spans="1:6" x14ac:dyDescent="0.25">
      <c r="A78" t="s">
        <v>112</v>
      </c>
      <c r="B78" s="1">
        <v>4</v>
      </c>
      <c r="C78" s="1">
        <v>2</v>
      </c>
      <c r="D78" s="5">
        <f>Tabelle_Straßenliste[[#This Row],[Abgegebene Fragebögen]]/Tabelle_Straßenliste[[#This Row],[Verteilte Fragebögen]]</f>
        <v>0.5</v>
      </c>
      <c r="E78" t="s">
        <v>145</v>
      </c>
      <c r="F78">
        <v>375</v>
      </c>
    </row>
    <row r="79" spans="1:6" x14ac:dyDescent="0.25">
      <c r="A79" t="s">
        <v>44</v>
      </c>
      <c r="B79" s="1">
        <v>27</v>
      </c>
      <c r="C79" s="1">
        <v>9</v>
      </c>
      <c r="D79" s="5">
        <f>Tabelle_Straßenliste[[#This Row],[Abgegebene Fragebögen]]/Tabelle_Straßenliste[[#This Row],[Verteilte Fragebögen]]</f>
        <v>0.33333333333333331</v>
      </c>
      <c r="E79" t="s">
        <v>145</v>
      </c>
      <c r="F79">
        <v>300</v>
      </c>
    </row>
    <row r="80" spans="1:6" x14ac:dyDescent="0.25">
      <c r="A80" t="s">
        <v>101</v>
      </c>
      <c r="B80" s="1">
        <v>9</v>
      </c>
      <c r="C80" s="1">
        <v>5</v>
      </c>
      <c r="D80" s="5">
        <f>Tabelle_Straßenliste[[#This Row],[Abgegebene Fragebögen]]/Tabelle_Straßenliste[[#This Row],[Verteilte Fragebögen]]</f>
        <v>0.55555555555555558</v>
      </c>
      <c r="E80" t="s">
        <v>140</v>
      </c>
      <c r="F80">
        <v>145</v>
      </c>
    </row>
    <row r="81" spans="1:6" x14ac:dyDescent="0.25">
      <c r="A81" t="s">
        <v>125</v>
      </c>
      <c r="B81" s="1">
        <v>4</v>
      </c>
      <c r="C81" s="1">
        <v>1</v>
      </c>
      <c r="D81" s="5">
        <f>Tabelle_Straßenliste[[#This Row],[Abgegebene Fragebögen]]/Tabelle_Straßenliste[[#This Row],[Verteilte Fragebögen]]</f>
        <v>0.25</v>
      </c>
      <c r="E81" t="s">
        <v>145</v>
      </c>
      <c r="F81">
        <v>90</v>
      </c>
    </row>
    <row r="82" spans="1:6" x14ac:dyDescent="0.25">
      <c r="A82" t="s">
        <v>64</v>
      </c>
      <c r="B82" s="1">
        <v>9</v>
      </c>
      <c r="C82" s="1">
        <v>5</v>
      </c>
      <c r="D82" s="5">
        <f>Tabelle_Straßenliste[[#This Row],[Abgegebene Fragebögen]]/Tabelle_Straßenliste[[#This Row],[Verteilte Fragebögen]]</f>
        <v>0.55555555555555558</v>
      </c>
      <c r="E82" t="s">
        <v>149</v>
      </c>
      <c r="F82">
        <v>905</v>
      </c>
    </row>
    <row r="83" spans="1:6" x14ac:dyDescent="0.25">
      <c r="A83" t="s">
        <v>52</v>
      </c>
      <c r="B83" s="1">
        <v>12</v>
      </c>
      <c r="C83" s="1">
        <v>7</v>
      </c>
      <c r="D83" s="5">
        <f>Tabelle_Straßenliste[[#This Row],[Abgegebene Fragebögen]]/Tabelle_Straßenliste[[#This Row],[Verteilte Fragebögen]]</f>
        <v>0.58333333333333337</v>
      </c>
      <c r="E83" t="s">
        <v>140</v>
      </c>
      <c r="F83">
        <v>191</v>
      </c>
    </row>
  </sheetData>
  <sheetProtection algorithmName="SHA-512" hashValue="k6RExZ6je1vdYAzfjY6S9UhRgSZupyU5IEJ3OEOWRZ8u+IIzapyLa5BGATlYYiUPmJm6XkSIWdGZ+ngPYZSwpw==" saltValue="zlczkaomvZfVJ3+cudMZQA==" spinCount="100000" sheet="1" objects="1" scenarios="1" selectLockedCells="1" autoFilter="0"/>
  <pageMargins left="0.7" right="0.7" top="0.78740157499999996" bottom="0.78740157499999996"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1A25C-802D-49E4-9FDE-BF38CDFCD779}">
  <sheetPr codeName="Tabelle4"/>
  <dimension ref="A1:AK32"/>
  <sheetViews>
    <sheetView showGridLines="0" workbookViewId="0"/>
  </sheetViews>
  <sheetFormatPr baseColWidth="10" defaultRowHeight="15" x14ac:dyDescent="0.25"/>
  <cols>
    <col min="1" max="1" width="22.5703125" customWidth="1"/>
    <col min="2" max="2" width="37.7109375" bestFit="1" customWidth="1"/>
    <col min="3" max="3" width="13.85546875" bestFit="1" customWidth="1"/>
  </cols>
  <sheetData>
    <row r="1" spans="1:37" x14ac:dyDescent="0.25">
      <c r="A1" t="s">
        <v>155</v>
      </c>
      <c r="B1" t="s">
        <v>156</v>
      </c>
      <c r="C1" t="s">
        <v>2</v>
      </c>
      <c r="AD1" t="s">
        <v>157</v>
      </c>
      <c r="AK1" s="23" t="s">
        <v>158</v>
      </c>
    </row>
    <row r="2" spans="1:37" x14ac:dyDescent="0.25">
      <c r="A2" t="s">
        <v>4</v>
      </c>
      <c r="B2" t="s">
        <v>10</v>
      </c>
      <c r="C2" t="s">
        <v>140</v>
      </c>
      <c r="AD2" t="s">
        <v>8</v>
      </c>
      <c r="AK2" s="7" t="s">
        <v>159</v>
      </c>
    </row>
    <row r="3" spans="1:37" x14ac:dyDescent="0.25">
      <c r="A3" t="s">
        <v>5</v>
      </c>
      <c r="B3" t="s">
        <v>11</v>
      </c>
      <c r="C3" t="s">
        <v>143</v>
      </c>
      <c r="AD3" t="s">
        <v>4</v>
      </c>
      <c r="AK3" s="6" t="s">
        <v>160</v>
      </c>
    </row>
    <row r="4" spans="1:37" x14ac:dyDescent="0.25">
      <c r="A4" t="s">
        <v>8</v>
      </c>
      <c r="B4" t="s">
        <v>12</v>
      </c>
      <c r="C4" t="s">
        <v>145</v>
      </c>
      <c r="AD4" t="s">
        <v>161</v>
      </c>
      <c r="AK4" s="6" t="s">
        <v>162</v>
      </c>
    </row>
    <row r="5" spans="1:37" x14ac:dyDescent="0.25">
      <c r="A5" t="s">
        <v>6</v>
      </c>
      <c r="B5" t="s">
        <v>13</v>
      </c>
      <c r="C5" t="s">
        <v>148</v>
      </c>
      <c r="AD5" t="s">
        <v>163</v>
      </c>
      <c r="AK5" s="7" t="s">
        <v>164</v>
      </c>
    </row>
    <row r="6" spans="1:37" x14ac:dyDescent="0.25">
      <c r="A6" t="s">
        <v>7</v>
      </c>
      <c r="B6" t="s">
        <v>14</v>
      </c>
      <c r="C6" t="s">
        <v>149</v>
      </c>
    </row>
    <row r="7" spans="1:37" x14ac:dyDescent="0.25">
      <c r="B7" t="s">
        <v>15</v>
      </c>
      <c r="C7" t="s">
        <v>144</v>
      </c>
    </row>
    <row r="8" spans="1:37" x14ac:dyDescent="0.25">
      <c r="B8" t="s">
        <v>16</v>
      </c>
      <c r="C8" t="s">
        <v>142</v>
      </c>
    </row>
    <row r="9" spans="1:37" x14ac:dyDescent="0.25">
      <c r="B9" t="s">
        <v>17</v>
      </c>
    </row>
    <row r="10" spans="1:37" x14ac:dyDescent="0.25">
      <c r="B10" t="s">
        <v>47</v>
      </c>
    </row>
    <row r="11" spans="1:37" x14ac:dyDescent="0.25">
      <c r="B11" t="s">
        <v>77</v>
      </c>
    </row>
    <row r="12" spans="1:37" x14ac:dyDescent="0.25">
      <c r="B12" t="s">
        <v>39</v>
      </c>
    </row>
    <row r="13" spans="1:37" x14ac:dyDescent="0.25">
      <c r="B13" t="s">
        <v>134</v>
      </c>
    </row>
    <row r="14" spans="1:37" x14ac:dyDescent="0.25">
      <c r="B14" t="s">
        <v>116</v>
      </c>
    </row>
    <row r="15" spans="1:37" x14ac:dyDescent="0.25">
      <c r="B15" t="s">
        <v>121</v>
      </c>
    </row>
    <row r="16" spans="1:37" x14ac:dyDescent="0.25">
      <c r="B16" t="s">
        <v>165</v>
      </c>
    </row>
    <row r="17" spans="2:2" x14ac:dyDescent="0.25">
      <c r="B17" t="s">
        <v>166</v>
      </c>
    </row>
    <row r="18" spans="2:2" x14ac:dyDescent="0.25">
      <c r="B18" t="s">
        <v>107</v>
      </c>
    </row>
    <row r="19" spans="2:2" x14ac:dyDescent="0.25">
      <c r="B19" t="s">
        <v>117</v>
      </c>
    </row>
    <row r="20" spans="2:2" x14ac:dyDescent="0.25">
      <c r="B20" t="s">
        <v>53</v>
      </c>
    </row>
    <row r="21" spans="2:2" x14ac:dyDescent="0.25">
      <c r="B21" t="s">
        <v>111</v>
      </c>
    </row>
    <row r="22" spans="2:2" x14ac:dyDescent="0.25">
      <c r="B22" t="s">
        <v>80</v>
      </c>
    </row>
    <row r="23" spans="2:2" x14ac:dyDescent="0.25">
      <c r="B23" t="s">
        <v>133</v>
      </c>
    </row>
    <row r="24" spans="2:2" x14ac:dyDescent="0.25">
      <c r="B24" t="s">
        <v>35</v>
      </c>
    </row>
    <row r="25" spans="2:2" x14ac:dyDescent="0.25">
      <c r="B25" t="s">
        <v>167</v>
      </c>
    </row>
    <row r="26" spans="2:2" x14ac:dyDescent="0.25">
      <c r="B26" t="s">
        <v>89</v>
      </c>
    </row>
    <row r="27" spans="2:2" x14ac:dyDescent="0.25">
      <c r="B27" t="s">
        <v>105</v>
      </c>
    </row>
    <row r="28" spans="2:2" x14ac:dyDescent="0.25">
      <c r="B28" t="s">
        <v>127</v>
      </c>
    </row>
    <row r="29" spans="2:2" x14ac:dyDescent="0.25">
      <c r="B29" t="s">
        <v>33</v>
      </c>
    </row>
    <row r="30" spans="2:2" x14ac:dyDescent="0.25">
      <c r="B30" t="s">
        <v>168</v>
      </c>
    </row>
    <row r="31" spans="2:2" x14ac:dyDescent="0.25">
      <c r="B31" t="s">
        <v>129</v>
      </c>
    </row>
    <row r="32" spans="2:2" x14ac:dyDescent="0.25">
      <c r="B32" t="s">
        <v>59</v>
      </c>
    </row>
  </sheetData>
  <sheetProtection algorithmName="SHA-512" hashValue="FSN6NIP0BIBtQlUYSZUQmsC5izPucQdUPunHCcO4YcHUseO5APUjEIWXKd7QurnKJd0GDTu+4AE9K7dmjSrmQw==" saltValue="4pnO+vO0Edz+Lk9DXkpRtQ==" spinCount="100000" sheet="1" objects="1" scenarios="1" selectLockedCells="1" selectUnlockedCells="1"/>
  <pageMargins left="0.7" right="0.7" top="0.78740157499999996" bottom="0.78740157499999996"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5:AB635"/>
  <sheetViews>
    <sheetView showGridLines="0" workbookViewId="0">
      <selection activeCell="A15" sqref="A15"/>
    </sheetView>
  </sheetViews>
  <sheetFormatPr baseColWidth="10" defaultRowHeight="15" x14ac:dyDescent="0.25"/>
  <cols>
    <col min="1" max="1" width="5.140625" bestFit="1" customWidth="1"/>
    <col min="2" max="2" width="20.28515625" bestFit="1" customWidth="1"/>
    <col min="3" max="3" width="19.5703125" bestFit="1" customWidth="1"/>
    <col min="4" max="4" width="21" bestFit="1" customWidth="1"/>
    <col min="5" max="5" width="4.85546875" hidden="1" customWidth="1"/>
    <col min="6" max="6" width="12.85546875" hidden="1" customWidth="1"/>
    <col min="7" max="7" width="8.85546875" hidden="1" customWidth="1"/>
    <col min="8" max="8" width="15.28515625" hidden="1" customWidth="1"/>
    <col min="9" max="9" width="7.28515625" hidden="1" customWidth="1"/>
    <col min="10" max="10" width="29.7109375" bestFit="1" customWidth="1"/>
    <col min="11" max="11" width="8.85546875" hidden="1" customWidth="1"/>
    <col min="12" max="12" width="9" hidden="1" customWidth="1"/>
    <col min="13" max="13" width="12.140625" hidden="1" customWidth="1"/>
    <col min="14" max="14" width="8.5703125" hidden="1" customWidth="1"/>
    <col min="15" max="15" width="16.140625" hidden="1" customWidth="1"/>
    <col min="16" max="16" width="7.140625" hidden="1" customWidth="1"/>
    <col min="17" max="17" width="9.42578125" hidden="1" customWidth="1"/>
    <col min="18" max="18" width="15.28515625" hidden="1" customWidth="1"/>
    <col min="19" max="19" width="9.85546875" hidden="1" customWidth="1"/>
    <col min="20" max="20" width="13.140625" bestFit="1" customWidth="1"/>
    <col min="21" max="21" width="19" bestFit="1" customWidth="1"/>
    <col min="22" max="23" width="17" bestFit="1" customWidth="1"/>
    <col min="24" max="24" width="24.85546875" bestFit="1" customWidth="1"/>
    <col min="25" max="25" width="28.42578125" bestFit="1" customWidth="1"/>
    <col min="26" max="26" width="20.42578125" bestFit="1" customWidth="1"/>
    <col min="27" max="27" width="39.5703125" bestFit="1" customWidth="1"/>
    <col min="28" max="28" width="32.140625" hidden="1" customWidth="1"/>
  </cols>
  <sheetData>
    <row r="15" spans="1:28" x14ac:dyDescent="0.25">
      <c r="A15" s="32" t="s">
        <v>0</v>
      </c>
      <c r="B15" s="32" t="s">
        <v>1</v>
      </c>
      <c r="C15" s="32" t="s">
        <v>2</v>
      </c>
      <c r="D15" s="32" t="s">
        <v>3</v>
      </c>
      <c r="E15" s="32" t="s">
        <v>4</v>
      </c>
      <c r="F15" s="32" t="s">
        <v>5</v>
      </c>
      <c r="G15" s="32" t="s">
        <v>6</v>
      </c>
      <c r="H15" s="32" t="s">
        <v>7</v>
      </c>
      <c r="I15" s="32" t="s">
        <v>8</v>
      </c>
      <c r="J15" s="32" t="s">
        <v>9</v>
      </c>
      <c r="K15" s="32" t="s">
        <v>10</v>
      </c>
      <c r="L15" s="32" t="s">
        <v>11</v>
      </c>
      <c r="M15" s="32" t="s">
        <v>12</v>
      </c>
      <c r="N15" s="32" t="s">
        <v>13</v>
      </c>
      <c r="O15" s="32" t="s">
        <v>14</v>
      </c>
      <c r="P15" s="32" t="s">
        <v>15</v>
      </c>
      <c r="Q15" s="32" t="s">
        <v>16</v>
      </c>
      <c r="R15" s="32" t="s">
        <v>17</v>
      </c>
      <c r="S15" s="32" t="s">
        <v>18</v>
      </c>
      <c r="T15" s="32" t="s">
        <v>19</v>
      </c>
      <c r="U15" s="32" t="s">
        <v>20</v>
      </c>
      <c r="V15" s="32" t="s">
        <v>21</v>
      </c>
      <c r="W15" s="32" t="s">
        <v>22</v>
      </c>
      <c r="X15" s="33" t="s">
        <v>23</v>
      </c>
      <c r="Y15" s="32" t="s">
        <v>24</v>
      </c>
      <c r="Z15" s="32" t="s">
        <v>25</v>
      </c>
      <c r="AA15" s="32" t="s">
        <v>26</v>
      </c>
      <c r="AB15" s="1" t="s">
        <v>27</v>
      </c>
    </row>
    <row r="16" spans="1:28" x14ac:dyDescent="0.25">
      <c r="A16" s="1">
        <v>1</v>
      </c>
      <c r="B16" s="1" t="s">
        <v>28</v>
      </c>
      <c r="C16" s="1" t="s">
        <v>143</v>
      </c>
      <c r="D16" s="1" t="s">
        <v>8</v>
      </c>
      <c r="E16" s="1">
        <f>IF(Tabelle_Frageboegen[[#This Row],[Anschlussinteresse:]]="ja",1,0)</f>
        <v>0</v>
      </c>
      <c r="F16" s="1">
        <f>IF(Tabelle_Frageboegen[[#This Row],[Anschlussinteresse:]]="ja &amp; unklar",1,0)</f>
        <v>0</v>
      </c>
      <c r="G16" s="1">
        <f>IF(Tabelle_Frageboegen[[#This Row],[Anschlussinteresse:]]="unklar",1,0)</f>
        <v>0</v>
      </c>
      <c r="H16" s="1">
        <f>IF(Tabelle_Frageboegen[[#This Row],[Anschlussinteresse:]]="nein &amp; unklar",1,0)</f>
        <v>0</v>
      </c>
      <c r="I16" s="1">
        <f>IF(Tabelle_Frageboegen[[#This Row],[Anschlussinteresse:]]="nein",1,0)</f>
        <v>1</v>
      </c>
      <c r="J16" s="1" t="s">
        <v>11</v>
      </c>
      <c r="K16" s="1">
        <f>IF(ISNUMBER(SEARCH("Heizöl",Tabelle_Frageboegen[[#This Row],[Bisheriger Energieträger:]]))=TRUE,1,0)</f>
        <v>0</v>
      </c>
      <c r="L16" s="1">
        <f>IF(ISNUMBER(SEARCH("Erdgas",Tabelle_Frageboegen[[#This Row],[Bisheriger Energieträger:]]))=TRUE,1,0)</f>
        <v>1</v>
      </c>
      <c r="M16" s="1">
        <f>IF(ISNUMBER(SEARCH("Flüssiggas",Tabelle_Frageboegen[[#This Row],[Bisheriger Energieträger:]]))=TRUE,1,0)</f>
        <v>0</v>
      </c>
      <c r="N16" s="1">
        <f>IF(ISNUMBER(SEARCH("Strom",Tabelle_Frageboegen[[#This Row],[Bisheriger Energieträger:]]))=TRUE,1,0)</f>
        <v>0</v>
      </c>
      <c r="O16" s="1">
        <f>IF(ISNUMBER(SEARCH("Wärmepumpe",Tabelle_Frageboegen[[#This Row],[Bisheriger Energieträger:]]))=TRUE,1,0)</f>
        <v>0</v>
      </c>
      <c r="P16" s="1">
        <f>IF(ISNUMBER(SEARCH("Holz",Tabelle_Frageboegen[[#This Row],[Bisheriger Energieträger:]]))=TRUE,1,0)</f>
        <v>0</v>
      </c>
      <c r="Q16" s="1">
        <f>IF(ISNUMBER(SEARCH("Pellets",Tabelle_Frageboegen[[#This Row],[Bisheriger Energieträger:]]))=TRUE,1,0)</f>
        <v>0</v>
      </c>
      <c r="R16" s="1">
        <f>IF(ISNUMBER(SEARCH("Hackschnitzel",Tabelle_Frageboegen[[#This Row],[Bisheriger Energieträger:]]))=TRUE,1,0)</f>
        <v>0</v>
      </c>
      <c r="S16" s="1">
        <f>IF(ISNUMBER(SEARCH("anderes",Tabelle_Frageboegen[[#This Row],[Bisheriger Energieträger:]]))=TRUE,1,0)</f>
        <v>0</v>
      </c>
      <c r="T16" s="2">
        <v>0</v>
      </c>
      <c r="U16" s="2">
        <v>0</v>
      </c>
      <c r="V16" s="2">
        <v>0</v>
      </c>
      <c r="W16" s="2">
        <v>0</v>
      </c>
      <c r="X16" s="2">
        <v>0</v>
      </c>
      <c r="Y16" s="2">
        <v>0</v>
      </c>
      <c r="Z16" s="2">
        <v>0</v>
      </c>
      <c r="AA16" s="2">
        <v>0</v>
      </c>
      <c r="AB16" s="3">
        <f>IF(SUM(Tabelle_Frageboegen[[#This Row],[Heizöl (l/a)]:[Holzhackschnitzel (Schüttraummeter/a):]])=0,1,0)</f>
        <v>1</v>
      </c>
    </row>
    <row r="17" spans="1:28" ht="30" x14ac:dyDescent="0.25">
      <c r="A17" s="1">
        <v>2</v>
      </c>
      <c r="B17" s="1" t="s">
        <v>29</v>
      </c>
      <c r="C17" s="1" t="s">
        <v>140</v>
      </c>
      <c r="D17" s="1" t="s">
        <v>6</v>
      </c>
      <c r="E17" s="1">
        <f>IF(Tabelle_Frageboegen[[#This Row],[Anschlussinteresse:]]="ja",1,0)</f>
        <v>0</v>
      </c>
      <c r="F17" s="1">
        <f>IF(Tabelle_Frageboegen[[#This Row],[Anschlussinteresse:]]="ja &amp; unklar",1,0)</f>
        <v>0</v>
      </c>
      <c r="G17" s="1">
        <f>IF(Tabelle_Frageboegen[[#This Row],[Anschlussinteresse:]]="unklar",1,0)</f>
        <v>1</v>
      </c>
      <c r="H17" s="1">
        <f>IF(Tabelle_Frageboegen[[#This Row],[Anschlussinteresse:]]="nein &amp; unklar",1,0)</f>
        <v>0</v>
      </c>
      <c r="I17" s="1">
        <f>IF(Tabelle_Frageboegen[[#This Row],[Anschlussinteresse:]]="nein",1,0)</f>
        <v>0</v>
      </c>
      <c r="J17" s="1" t="s">
        <v>11</v>
      </c>
      <c r="K17" s="1">
        <f>IF(ISNUMBER(SEARCH("Heizöl",Tabelle_Frageboegen[[#This Row],[Bisheriger Energieträger:]]))=TRUE,1,0)</f>
        <v>0</v>
      </c>
      <c r="L17" s="1">
        <f>IF(ISNUMBER(SEARCH("Erdgas",Tabelle_Frageboegen[[#This Row],[Bisheriger Energieträger:]]))=TRUE,1,0)</f>
        <v>1</v>
      </c>
      <c r="M17" s="1">
        <f>IF(ISNUMBER(SEARCH("Flüssiggas",Tabelle_Frageboegen[[#This Row],[Bisheriger Energieträger:]]))=TRUE,1,0)</f>
        <v>0</v>
      </c>
      <c r="N17" s="1">
        <f>IF(ISNUMBER(SEARCH("Strom",Tabelle_Frageboegen[[#This Row],[Bisheriger Energieträger:]]))=TRUE,1,0)</f>
        <v>0</v>
      </c>
      <c r="O17" s="1">
        <f>IF(ISNUMBER(SEARCH("Wärmepumpe",Tabelle_Frageboegen[[#This Row],[Bisheriger Energieträger:]]))=TRUE,1,0)</f>
        <v>0</v>
      </c>
      <c r="P17" s="1">
        <f>IF(ISNUMBER(SEARCH("Holz",Tabelle_Frageboegen[[#This Row],[Bisheriger Energieträger:]]))=TRUE,1,0)</f>
        <v>0</v>
      </c>
      <c r="Q17" s="1">
        <f>IF(ISNUMBER(SEARCH("Pellets",Tabelle_Frageboegen[[#This Row],[Bisheriger Energieträger:]]))=TRUE,1,0)</f>
        <v>0</v>
      </c>
      <c r="R17" s="1">
        <f>IF(ISNUMBER(SEARCH("Hackschnitzel",Tabelle_Frageboegen[[#This Row],[Bisheriger Energieträger:]]))=TRUE,1,0)</f>
        <v>0</v>
      </c>
      <c r="S17" s="1">
        <f>IF(ISNUMBER(SEARCH("anderes",Tabelle_Frageboegen[[#This Row],[Bisheriger Energieträger:]]))=TRUE,1,0)</f>
        <v>0</v>
      </c>
      <c r="T17" s="2">
        <v>0</v>
      </c>
      <c r="U17" s="2">
        <v>0</v>
      </c>
      <c r="V17" s="2">
        <v>0</v>
      </c>
      <c r="W17" s="2">
        <v>0</v>
      </c>
      <c r="X17" s="2">
        <v>0</v>
      </c>
      <c r="Y17" s="2">
        <v>0</v>
      </c>
      <c r="Z17" s="2">
        <v>0</v>
      </c>
      <c r="AA17" s="2">
        <v>0</v>
      </c>
      <c r="AB17" s="3">
        <f>IF(SUM(Tabelle_Frageboegen[[#This Row],[Heizöl (l/a)]:[Holzhackschnitzel (Schüttraummeter/a):]])=0,1,0)</f>
        <v>1</v>
      </c>
    </row>
    <row r="18" spans="1:28" x14ac:dyDescent="0.25">
      <c r="A18" s="1">
        <v>3</v>
      </c>
      <c r="B18" s="1" t="s">
        <v>30</v>
      </c>
      <c r="C18" s="1" t="s">
        <v>145</v>
      </c>
      <c r="D18" s="1" t="s">
        <v>5</v>
      </c>
      <c r="E18" s="1">
        <f>IF(Tabelle_Frageboegen[[#This Row],[Anschlussinteresse:]]="ja",1,0)</f>
        <v>0</v>
      </c>
      <c r="F18" s="1">
        <f>IF(Tabelle_Frageboegen[[#This Row],[Anschlussinteresse:]]="ja &amp; unklar",1,0)</f>
        <v>1</v>
      </c>
      <c r="G18" s="1">
        <f>IF(Tabelle_Frageboegen[[#This Row],[Anschlussinteresse:]]="unklar",1,0)</f>
        <v>0</v>
      </c>
      <c r="H18" s="1">
        <f>IF(Tabelle_Frageboegen[[#This Row],[Anschlussinteresse:]]="nein &amp; unklar",1,0)</f>
        <v>0</v>
      </c>
      <c r="I18" s="1">
        <f>IF(Tabelle_Frageboegen[[#This Row],[Anschlussinteresse:]]="nein",1,0)</f>
        <v>0</v>
      </c>
      <c r="J18" s="1" t="s">
        <v>12</v>
      </c>
      <c r="K18" s="1">
        <f>IF(ISNUMBER(SEARCH("Heizöl",Tabelle_Frageboegen[[#This Row],[Bisheriger Energieträger:]]))=TRUE,1,0)</f>
        <v>0</v>
      </c>
      <c r="L18" s="1">
        <f>IF(ISNUMBER(SEARCH("Erdgas",Tabelle_Frageboegen[[#This Row],[Bisheriger Energieträger:]]))=TRUE,1,0)</f>
        <v>0</v>
      </c>
      <c r="M18" s="1">
        <f>IF(ISNUMBER(SEARCH("Flüssiggas",Tabelle_Frageboegen[[#This Row],[Bisheriger Energieträger:]]))=TRUE,1,0)</f>
        <v>1</v>
      </c>
      <c r="N18" s="1">
        <f>IF(ISNUMBER(SEARCH("Strom",Tabelle_Frageboegen[[#This Row],[Bisheriger Energieträger:]]))=TRUE,1,0)</f>
        <v>0</v>
      </c>
      <c r="O18" s="1">
        <f>IF(ISNUMBER(SEARCH("Wärmepumpe",Tabelle_Frageboegen[[#This Row],[Bisheriger Energieträger:]]))=TRUE,1,0)</f>
        <v>0</v>
      </c>
      <c r="P18" s="1">
        <f>IF(ISNUMBER(SEARCH("Holz",Tabelle_Frageboegen[[#This Row],[Bisheriger Energieträger:]]))=TRUE,1,0)</f>
        <v>0</v>
      </c>
      <c r="Q18" s="1">
        <f>IF(ISNUMBER(SEARCH("Pellets",Tabelle_Frageboegen[[#This Row],[Bisheriger Energieträger:]]))=TRUE,1,0)</f>
        <v>0</v>
      </c>
      <c r="R18" s="1">
        <f>IF(ISNUMBER(SEARCH("Hackschnitzel",Tabelle_Frageboegen[[#This Row],[Bisheriger Energieträger:]]))=TRUE,1,0)</f>
        <v>0</v>
      </c>
      <c r="S18" s="1">
        <f>IF(ISNUMBER(SEARCH("anderes",Tabelle_Frageboegen[[#This Row],[Bisheriger Energieträger:]]))=TRUE,1,0)</f>
        <v>0</v>
      </c>
      <c r="T18" s="2">
        <v>0</v>
      </c>
      <c r="U18" s="2">
        <v>0</v>
      </c>
      <c r="V18" s="2">
        <v>2875</v>
      </c>
      <c r="W18" s="2">
        <v>0</v>
      </c>
      <c r="X18" s="2">
        <v>0</v>
      </c>
      <c r="Y18" s="2">
        <v>0</v>
      </c>
      <c r="Z18" s="2">
        <v>0</v>
      </c>
      <c r="AA18" s="2">
        <v>0</v>
      </c>
      <c r="AB18" s="3">
        <f>IF(SUM(Tabelle_Frageboegen[[#This Row],[Heizöl (l/a)]:[Holzhackschnitzel (Schüttraummeter/a):]])=0,1,0)</f>
        <v>0</v>
      </c>
    </row>
    <row r="19" spans="1:28" x14ac:dyDescent="0.25">
      <c r="A19" s="1">
        <v>4</v>
      </c>
      <c r="B19" s="1" t="s">
        <v>31</v>
      </c>
      <c r="C19" s="1" t="s">
        <v>140</v>
      </c>
      <c r="D19" s="1" t="s">
        <v>32</v>
      </c>
      <c r="E19" s="1">
        <f>IF(Tabelle_Frageboegen[[#This Row],[Anschlussinteresse:]]="ja",1,0)</f>
        <v>0</v>
      </c>
      <c r="F19" s="1">
        <f>IF(Tabelle_Frageboegen[[#This Row],[Anschlussinteresse:]]="ja &amp; unklar",1,0)</f>
        <v>0</v>
      </c>
      <c r="G19" s="1">
        <f>IF(Tabelle_Frageboegen[[#This Row],[Anschlussinteresse:]]="unklar",1,0)</f>
        <v>0</v>
      </c>
      <c r="H19" s="1">
        <f>IF(Tabelle_Frageboegen[[#This Row],[Anschlussinteresse:]]="nein &amp; unklar",1,0)</f>
        <v>0</v>
      </c>
      <c r="I19" s="1">
        <f>IF(Tabelle_Frageboegen[[#This Row],[Anschlussinteresse:]]="nein",1,0)</f>
        <v>0</v>
      </c>
      <c r="J19" s="1" t="s">
        <v>33</v>
      </c>
      <c r="K19" s="1">
        <f>IF(ISNUMBER(SEARCH("Heizöl",Tabelle_Frageboegen[[#This Row],[Bisheriger Energieträger:]]))=TRUE,1,0)</f>
        <v>0</v>
      </c>
      <c r="L19" s="1">
        <f>IF(ISNUMBER(SEARCH("Erdgas",Tabelle_Frageboegen[[#This Row],[Bisheriger Energieträger:]]))=TRUE,1,0)</f>
        <v>0</v>
      </c>
      <c r="M19" s="1">
        <f>IF(ISNUMBER(SEARCH("Flüssiggas",Tabelle_Frageboegen[[#This Row],[Bisheriger Energieträger:]]))=TRUE,1,0)</f>
        <v>0</v>
      </c>
      <c r="N19" s="1">
        <f>IF(ISNUMBER(SEARCH("Strom",Tabelle_Frageboegen[[#This Row],[Bisheriger Energieträger:]]))=TRUE,1,0)</f>
        <v>0</v>
      </c>
      <c r="O19" s="1">
        <f>IF(ISNUMBER(SEARCH("Wärmepumpe",Tabelle_Frageboegen[[#This Row],[Bisheriger Energieträger:]]))=TRUE,1,0)</f>
        <v>1</v>
      </c>
      <c r="P19" s="1">
        <f>IF(ISNUMBER(SEARCH("Holz",Tabelle_Frageboegen[[#This Row],[Bisheriger Energieträger:]]))=TRUE,1,0)</f>
        <v>1</v>
      </c>
      <c r="Q19" s="1">
        <f>IF(ISNUMBER(SEARCH("Pellets",Tabelle_Frageboegen[[#This Row],[Bisheriger Energieträger:]]))=TRUE,1,0)</f>
        <v>0</v>
      </c>
      <c r="R19" s="1">
        <f>IF(ISNUMBER(SEARCH("Hackschnitzel",Tabelle_Frageboegen[[#This Row],[Bisheriger Energieträger:]]))=TRUE,1,0)</f>
        <v>0</v>
      </c>
      <c r="S19" s="1">
        <f>IF(ISNUMBER(SEARCH("anderes",Tabelle_Frageboegen[[#This Row],[Bisheriger Energieträger:]]))=TRUE,1,0)</f>
        <v>0</v>
      </c>
      <c r="T19" s="2">
        <v>0</v>
      </c>
      <c r="U19" s="2">
        <v>0</v>
      </c>
      <c r="V19" s="2">
        <v>0</v>
      </c>
      <c r="W19" s="2">
        <v>0</v>
      </c>
      <c r="X19" s="2">
        <v>2478</v>
      </c>
      <c r="Y19" s="2">
        <v>4</v>
      </c>
      <c r="Z19" s="2">
        <v>0</v>
      </c>
      <c r="AA19" s="2">
        <v>0</v>
      </c>
      <c r="AB19" s="3">
        <f>IF(SUM(Tabelle_Frageboegen[[#This Row],[Heizöl (l/a)]:[Holzhackschnitzel (Schüttraummeter/a):]])=0,1,0)</f>
        <v>0</v>
      </c>
    </row>
    <row r="20" spans="1:28" x14ac:dyDescent="0.25">
      <c r="A20" s="1">
        <v>5</v>
      </c>
      <c r="B20" s="1" t="s">
        <v>34</v>
      </c>
      <c r="C20" s="1" t="s">
        <v>145</v>
      </c>
      <c r="D20" s="1" t="s">
        <v>6</v>
      </c>
      <c r="E20" s="1">
        <f>IF(Tabelle_Frageboegen[[#This Row],[Anschlussinteresse:]]="ja",1,0)</f>
        <v>0</v>
      </c>
      <c r="F20" s="1">
        <f>IF(Tabelle_Frageboegen[[#This Row],[Anschlussinteresse:]]="ja &amp; unklar",1,0)</f>
        <v>0</v>
      </c>
      <c r="G20" s="1">
        <f>IF(Tabelle_Frageboegen[[#This Row],[Anschlussinteresse:]]="unklar",1,0)</f>
        <v>1</v>
      </c>
      <c r="H20" s="1">
        <f>IF(Tabelle_Frageboegen[[#This Row],[Anschlussinteresse:]]="nein &amp; unklar",1,0)</f>
        <v>0</v>
      </c>
      <c r="I20" s="1">
        <f>IF(Tabelle_Frageboegen[[#This Row],[Anschlussinteresse:]]="nein",1,0)</f>
        <v>0</v>
      </c>
      <c r="J20" s="1" t="s">
        <v>35</v>
      </c>
      <c r="K20" s="1">
        <f>IF(ISNUMBER(SEARCH("Heizöl",Tabelle_Frageboegen[[#This Row],[Bisheriger Energieträger:]]))=TRUE,1,0)</f>
        <v>0</v>
      </c>
      <c r="L20" s="1">
        <f>IF(ISNUMBER(SEARCH("Erdgas",Tabelle_Frageboegen[[#This Row],[Bisheriger Energieträger:]]))=TRUE,1,0)</f>
        <v>0</v>
      </c>
      <c r="M20" s="1">
        <f>IF(ISNUMBER(SEARCH("Flüssiggas",Tabelle_Frageboegen[[#This Row],[Bisheriger Energieträger:]]))=TRUE,1,0)</f>
        <v>1</v>
      </c>
      <c r="N20" s="1">
        <f>IF(ISNUMBER(SEARCH("Strom",Tabelle_Frageboegen[[#This Row],[Bisheriger Energieträger:]]))=TRUE,1,0)</f>
        <v>0</v>
      </c>
      <c r="O20" s="1">
        <f>IF(ISNUMBER(SEARCH("Wärmepumpe",Tabelle_Frageboegen[[#This Row],[Bisheriger Energieträger:]]))=TRUE,1,0)</f>
        <v>0</v>
      </c>
      <c r="P20" s="1">
        <f>IF(ISNUMBER(SEARCH("Holz",Tabelle_Frageboegen[[#This Row],[Bisheriger Energieträger:]]))=TRUE,1,0)</f>
        <v>1</v>
      </c>
      <c r="Q20" s="1">
        <f>IF(ISNUMBER(SEARCH("Pellets",Tabelle_Frageboegen[[#This Row],[Bisheriger Energieträger:]]))=TRUE,1,0)</f>
        <v>0</v>
      </c>
      <c r="R20" s="1">
        <f>IF(ISNUMBER(SEARCH("Hackschnitzel",Tabelle_Frageboegen[[#This Row],[Bisheriger Energieträger:]]))=TRUE,1,0)</f>
        <v>0</v>
      </c>
      <c r="S20" s="1">
        <f>IF(ISNUMBER(SEARCH("anderes",Tabelle_Frageboegen[[#This Row],[Bisheriger Energieträger:]]))=TRUE,1,0)</f>
        <v>0</v>
      </c>
      <c r="T20" s="2">
        <v>0</v>
      </c>
      <c r="U20" s="2">
        <v>0</v>
      </c>
      <c r="V20" s="2">
        <v>4615</v>
      </c>
      <c r="W20" s="2">
        <v>0</v>
      </c>
      <c r="X20" s="2">
        <v>0</v>
      </c>
      <c r="Y20" s="2">
        <v>3</v>
      </c>
      <c r="Z20" s="2">
        <v>0</v>
      </c>
      <c r="AA20" s="2">
        <v>0</v>
      </c>
      <c r="AB20" s="3">
        <f>IF(SUM(Tabelle_Frageboegen[[#This Row],[Heizöl (l/a)]:[Holzhackschnitzel (Schüttraummeter/a):]])=0,1,0)</f>
        <v>0</v>
      </c>
    </row>
    <row r="21" spans="1:28" x14ac:dyDescent="0.25">
      <c r="A21" s="1">
        <v>6</v>
      </c>
      <c r="B21" s="1" t="s">
        <v>36</v>
      </c>
      <c r="C21" s="1" t="s">
        <v>140</v>
      </c>
      <c r="D21" s="1" t="s">
        <v>4</v>
      </c>
      <c r="E21" s="1">
        <f>IF(Tabelle_Frageboegen[[#This Row],[Anschlussinteresse:]]="ja",1,0)</f>
        <v>1</v>
      </c>
      <c r="F21" s="1">
        <f>IF(Tabelle_Frageboegen[[#This Row],[Anschlussinteresse:]]="ja &amp; unklar",1,0)</f>
        <v>0</v>
      </c>
      <c r="G21" s="1">
        <f>IF(Tabelle_Frageboegen[[#This Row],[Anschlussinteresse:]]="unklar",1,0)</f>
        <v>0</v>
      </c>
      <c r="H21" s="1">
        <f>IF(Tabelle_Frageboegen[[#This Row],[Anschlussinteresse:]]="nein &amp; unklar",1,0)</f>
        <v>0</v>
      </c>
      <c r="I21" s="1">
        <f>IF(Tabelle_Frageboegen[[#This Row],[Anschlussinteresse:]]="nein",1,0)</f>
        <v>0</v>
      </c>
      <c r="J21" s="1" t="s">
        <v>10</v>
      </c>
      <c r="K21" s="1">
        <f>IF(ISNUMBER(SEARCH("Heizöl",Tabelle_Frageboegen[[#This Row],[Bisheriger Energieträger:]]))=TRUE,1,0)</f>
        <v>1</v>
      </c>
      <c r="L21" s="1">
        <f>IF(ISNUMBER(SEARCH("Erdgas",Tabelle_Frageboegen[[#This Row],[Bisheriger Energieträger:]]))=TRUE,1,0)</f>
        <v>0</v>
      </c>
      <c r="M21" s="1">
        <f>IF(ISNUMBER(SEARCH("Flüssiggas",Tabelle_Frageboegen[[#This Row],[Bisheriger Energieträger:]]))=TRUE,1,0)</f>
        <v>0</v>
      </c>
      <c r="N21" s="1">
        <f>IF(ISNUMBER(SEARCH("Strom",Tabelle_Frageboegen[[#This Row],[Bisheriger Energieträger:]]))=TRUE,1,0)</f>
        <v>0</v>
      </c>
      <c r="O21" s="1">
        <f>IF(ISNUMBER(SEARCH("Wärmepumpe",Tabelle_Frageboegen[[#This Row],[Bisheriger Energieträger:]]))=TRUE,1,0)</f>
        <v>0</v>
      </c>
      <c r="P21" s="1">
        <f>IF(ISNUMBER(SEARCH("Holz",Tabelle_Frageboegen[[#This Row],[Bisheriger Energieträger:]]))=TRUE,1,0)</f>
        <v>0</v>
      </c>
      <c r="Q21" s="1">
        <f>IF(ISNUMBER(SEARCH("Pellets",Tabelle_Frageboegen[[#This Row],[Bisheriger Energieträger:]]))=TRUE,1,0)</f>
        <v>0</v>
      </c>
      <c r="R21" s="1">
        <f>IF(ISNUMBER(SEARCH("Hackschnitzel",Tabelle_Frageboegen[[#This Row],[Bisheriger Energieträger:]]))=TRUE,1,0)</f>
        <v>0</v>
      </c>
      <c r="S21" s="1">
        <f>IF(ISNUMBER(SEARCH("anderes",Tabelle_Frageboegen[[#This Row],[Bisheriger Energieträger:]]))=TRUE,1,0)</f>
        <v>0</v>
      </c>
      <c r="T21" s="2">
        <v>1700</v>
      </c>
      <c r="U21" s="2">
        <v>0</v>
      </c>
      <c r="V21" s="2">
        <v>0</v>
      </c>
      <c r="W21" s="2">
        <v>0</v>
      </c>
      <c r="X21" s="2">
        <v>0</v>
      </c>
      <c r="Y21" s="2">
        <v>0</v>
      </c>
      <c r="Z21" s="2">
        <v>0</v>
      </c>
      <c r="AA21" s="2">
        <v>0</v>
      </c>
      <c r="AB21" s="3">
        <f>IF(SUM(Tabelle_Frageboegen[[#This Row],[Heizöl (l/a)]:[Holzhackschnitzel (Schüttraummeter/a):]])=0,1,0)</f>
        <v>0</v>
      </c>
    </row>
    <row r="22" spans="1:28" ht="30" x14ac:dyDescent="0.25">
      <c r="A22" s="1">
        <v>7</v>
      </c>
      <c r="B22" s="1" t="s">
        <v>36</v>
      </c>
      <c r="C22" s="1" t="s">
        <v>140</v>
      </c>
      <c r="D22" s="1" t="s">
        <v>8</v>
      </c>
      <c r="E22" s="1">
        <f>IF(Tabelle_Frageboegen[[#This Row],[Anschlussinteresse:]]="ja",1,0)</f>
        <v>0</v>
      </c>
      <c r="F22" s="1">
        <f>IF(Tabelle_Frageboegen[[#This Row],[Anschlussinteresse:]]="ja &amp; unklar",1,0)</f>
        <v>0</v>
      </c>
      <c r="G22" s="1">
        <f>IF(Tabelle_Frageboegen[[#This Row],[Anschlussinteresse:]]="unklar",1,0)</f>
        <v>0</v>
      </c>
      <c r="H22" s="1">
        <f>IF(Tabelle_Frageboegen[[#This Row],[Anschlussinteresse:]]="nein &amp; unklar",1,0)</f>
        <v>0</v>
      </c>
      <c r="I22" s="1">
        <f>IF(Tabelle_Frageboegen[[#This Row],[Anschlussinteresse:]]="nein",1,0)</f>
        <v>1</v>
      </c>
      <c r="J22" s="1" t="s">
        <v>37</v>
      </c>
      <c r="K22" s="1">
        <f>IF(ISNUMBER(SEARCH("Heizöl",Tabelle_Frageboegen[[#This Row],[Bisheriger Energieträger:]]))=TRUE,1,0)</f>
        <v>0</v>
      </c>
      <c r="L22" s="1">
        <f>IF(ISNUMBER(SEARCH("Erdgas",Tabelle_Frageboegen[[#This Row],[Bisheriger Energieträger:]]))=TRUE,1,0)</f>
        <v>0</v>
      </c>
      <c r="M22" s="1">
        <f>IF(ISNUMBER(SEARCH("Flüssiggas",Tabelle_Frageboegen[[#This Row],[Bisheriger Energieträger:]]))=TRUE,1,0)</f>
        <v>0</v>
      </c>
      <c r="N22" s="1">
        <f>IF(ISNUMBER(SEARCH("Strom",Tabelle_Frageboegen[[#This Row],[Bisheriger Energieträger:]]))=TRUE,1,0)</f>
        <v>1</v>
      </c>
      <c r="O22" s="1">
        <f>IF(ISNUMBER(SEARCH("Wärmepumpe",Tabelle_Frageboegen[[#This Row],[Bisheriger Energieträger:]]))=TRUE,1,0)</f>
        <v>0</v>
      </c>
      <c r="P22" s="1">
        <f>IF(ISNUMBER(SEARCH("Holz",Tabelle_Frageboegen[[#This Row],[Bisheriger Energieträger:]]))=TRUE,1,0)</f>
        <v>0</v>
      </c>
      <c r="Q22" s="1">
        <f>IF(ISNUMBER(SEARCH("Pellets",Tabelle_Frageboegen[[#This Row],[Bisheriger Energieträger:]]))=TRUE,1,0)</f>
        <v>0</v>
      </c>
      <c r="R22" s="1">
        <f>IF(ISNUMBER(SEARCH("Hackschnitzel",Tabelle_Frageboegen[[#This Row],[Bisheriger Energieträger:]]))=TRUE,1,0)</f>
        <v>0</v>
      </c>
      <c r="S22" s="1">
        <f>IF(ISNUMBER(SEARCH("anderes",Tabelle_Frageboegen[[#This Row],[Bisheriger Energieträger:]]))=TRUE,1,0)</f>
        <v>0</v>
      </c>
      <c r="T22" s="2">
        <v>0</v>
      </c>
      <c r="U22" s="2">
        <v>0</v>
      </c>
      <c r="V22" s="2">
        <v>0</v>
      </c>
      <c r="W22" s="2">
        <v>0</v>
      </c>
      <c r="X22" s="2">
        <v>0</v>
      </c>
      <c r="Y22" s="2">
        <v>0</v>
      </c>
      <c r="Z22" s="2">
        <v>0</v>
      </c>
      <c r="AA22" s="2">
        <v>0</v>
      </c>
      <c r="AB22" s="3">
        <f>IF(SUM(Tabelle_Frageboegen[[#This Row],[Heizöl (l/a)]:[Holzhackschnitzel (Schüttraummeter/a):]])=0,1,0)</f>
        <v>1</v>
      </c>
    </row>
    <row r="23" spans="1:28" x14ac:dyDescent="0.25">
      <c r="A23" s="1">
        <v>8</v>
      </c>
      <c r="B23" s="1" t="s">
        <v>38</v>
      </c>
      <c r="C23" s="1" t="s">
        <v>145</v>
      </c>
      <c r="D23" s="1" t="s">
        <v>4</v>
      </c>
      <c r="E23" s="1">
        <f>IF(Tabelle_Frageboegen[[#This Row],[Anschlussinteresse:]]="ja",1,0)</f>
        <v>1</v>
      </c>
      <c r="F23" s="1">
        <f>IF(Tabelle_Frageboegen[[#This Row],[Anschlussinteresse:]]="ja &amp; unklar",1,0)</f>
        <v>0</v>
      </c>
      <c r="G23" s="1">
        <f>IF(Tabelle_Frageboegen[[#This Row],[Anschlussinteresse:]]="unklar",1,0)</f>
        <v>0</v>
      </c>
      <c r="H23" s="1">
        <f>IF(Tabelle_Frageboegen[[#This Row],[Anschlussinteresse:]]="nein &amp; unklar",1,0)</f>
        <v>0</v>
      </c>
      <c r="I23" s="1">
        <f>IF(Tabelle_Frageboegen[[#This Row],[Anschlussinteresse:]]="nein",1,0)</f>
        <v>0</v>
      </c>
      <c r="J23" s="1" t="s">
        <v>39</v>
      </c>
      <c r="K23" s="1">
        <f>IF(ISNUMBER(SEARCH("Heizöl",Tabelle_Frageboegen[[#This Row],[Bisheriger Energieträger:]]))=TRUE,1,0)</f>
        <v>1</v>
      </c>
      <c r="L23" s="1">
        <f>IF(ISNUMBER(SEARCH("Erdgas",Tabelle_Frageboegen[[#This Row],[Bisheriger Energieträger:]]))=TRUE,1,0)</f>
        <v>0</v>
      </c>
      <c r="M23" s="1">
        <f>IF(ISNUMBER(SEARCH("Flüssiggas",Tabelle_Frageboegen[[#This Row],[Bisheriger Energieträger:]]))=TRUE,1,0)</f>
        <v>0</v>
      </c>
      <c r="N23" s="1">
        <f>IF(ISNUMBER(SEARCH("Strom",Tabelle_Frageboegen[[#This Row],[Bisheriger Energieträger:]]))=TRUE,1,0)</f>
        <v>0</v>
      </c>
      <c r="O23" s="1">
        <f>IF(ISNUMBER(SEARCH("Wärmepumpe",Tabelle_Frageboegen[[#This Row],[Bisheriger Energieträger:]]))=TRUE,1,0)</f>
        <v>0</v>
      </c>
      <c r="P23" s="1">
        <f>IF(ISNUMBER(SEARCH("Holz",Tabelle_Frageboegen[[#This Row],[Bisheriger Energieträger:]]))=TRUE,1,0)</f>
        <v>1</v>
      </c>
      <c r="Q23" s="1">
        <f>IF(ISNUMBER(SEARCH("Pellets",Tabelle_Frageboegen[[#This Row],[Bisheriger Energieträger:]]))=TRUE,1,0)</f>
        <v>0</v>
      </c>
      <c r="R23" s="1">
        <f>IF(ISNUMBER(SEARCH("Hackschnitzel",Tabelle_Frageboegen[[#This Row],[Bisheriger Energieträger:]]))=TRUE,1,0)</f>
        <v>0</v>
      </c>
      <c r="S23" s="1">
        <f>IF(ISNUMBER(SEARCH("anderes",Tabelle_Frageboegen[[#This Row],[Bisheriger Energieträger:]]))=TRUE,1,0)</f>
        <v>0</v>
      </c>
      <c r="T23" s="2">
        <v>1200</v>
      </c>
      <c r="U23" s="2">
        <v>0</v>
      </c>
      <c r="V23" s="2">
        <v>0</v>
      </c>
      <c r="W23" s="2">
        <v>0</v>
      </c>
      <c r="X23" s="2">
        <v>0</v>
      </c>
      <c r="Y23" s="2">
        <v>10</v>
      </c>
      <c r="Z23" s="2">
        <v>0</v>
      </c>
      <c r="AA23" s="2">
        <v>0</v>
      </c>
      <c r="AB23" s="3">
        <f>IF(SUM(Tabelle_Frageboegen[[#This Row],[Heizöl (l/a)]:[Holzhackschnitzel (Schüttraummeter/a):]])=0,1,0)</f>
        <v>0</v>
      </c>
    </row>
    <row r="24" spans="1:28" x14ac:dyDescent="0.25">
      <c r="A24" s="1">
        <v>9</v>
      </c>
      <c r="B24" s="1" t="s">
        <v>40</v>
      </c>
      <c r="C24" s="1" t="s">
        <v>142</v>
      </c>
      <c r="D24" s="1" t="s">
        <v>8</v>
      </c>
      <c r="E24" s="1">
        <f>IF(Tabelle_Frageboegen[[#This Row],[Anschlussinteresse:]]="ja",1,0)</f>
        <v>0</v>
      </c>
      <c r="F24" s="1">
        <f>IF(Tabelle_Frageboegen[[#This Row],[Anschlussinteresse:]]="ja &amp; unklar",1,0)</f>
        <v>0</v>
      </c>
      <c r="G24" s="1">
        <f>IF(Tabelle_Frageboegen[[#This Row],[Anschlussinteresse:]]="unklar",1,0)</f>
        <v>0</v>
      </c>
      <c r="H24" s="1">
        <f>IF(Tabelle_Frageboegen[[#This Row],[Anschlussinteresse:]]="nein &amp; unklar",1,0)</f>
        <v>0</v>
      </c>
      <c r="I24" s="1">
        <f>IF(Tabelle_Frageboegen[[#This Row],[Anschlussinteresse:]]="nein",1,0)</f>
        <v>1</v>
      </c>
      <c r="J24" s="1" t="s">
        <v>14</v>
      </c>
      <c r="K24" s="1">
        <f>IF(ISNUMBER(SEARCH("Heizöl",Tabelle_Frageboegen[[#This Row],[Bisheriger Energieträger:]]))=TRUE,1,0)</f>
        <v>0</v>
      </c>
      <c r="L24" s="1">
        <f>IF(ISNUMBER(SEARCH("Erdgas",Tabelle_Frageboegen[[#This Row],[Bisheriger Energieträger:]]))=TRUE,1,0)</f>
        <v>0</v>
      </c>
      <c r="M24" s="1">
        <f>IF(ISNUMBER(SEARCH("Flüssiggas",Tabelle_Frageboegen[[#This Row],[Bisheriger Energieträger:]]))=TRUE,1,0)</f>
        <v>0</v>
      </c>
      <c r="N24" s="1">
        <f>IF(ISNUMBER(SEARCH("Strom",Tabelle_Frageboegen[[#This Row],[Bisheriger Energieträger:]]))=TRUE,1,0)</f>
        <v>0</v>
      </c>
      <c r="O24" s="1">
        <f>IF(ISNUMBER(SEARCH("Wärmepumpe",Tabelle_Frageboegen[[#This Row],[Bisheriger Energieträger:]]))=TRUE,1,0)</f>
        <v>1</v>
      </c>
      <c r="P24" s="1">
        <f>IF(ISNUMBER(SEARCH("Holz",Tabelle_Frageboegen[[#This Row],[Bisheriger Energieträger:]]))=TRUE,1,0)</f>
        <v>0</v>
      </c>
      <c r="Q24" s="1">
        <f>IF(ISNUMBER(SEARCH("Pellets",Tabelle_Frageboegen[[#This Row],[Bisheriger Energieträger:]]))=TRUE,1,0)</f>
        <v>0</v>
      </c>
      <c r="R24" s="1">
        <f>IF(ISNUMBER(SEARCH("Hackschnitzel",Tabelle_Frageboegen[[#This Row],[Bisheriger Energieträger:]]))=TRUE,1,0)</f>
        <v>0</v>
      </c>
      <c r="S24" s="1">
        <f>IF(ISNUMBER(SEARCH("anderes",Tabelle_Frageboegen[[#This Row],[Bisheriger Energieträger:]]))=TRUE,1,0)</f>
        <v>0</v>
      </c>
      <c r="T24" s="2">
        <v>0</v>
      </c>
      <c r="U24" s="2">
        <v>0</v>
      </c>
      <c r="V24" s="2">
        <v>0</v>
      </c>
      <c r="W24" s="2">
        <v>0</v>
      </c>
      <c r="X24" s="2">
        <v>6000</v>
      </c>
      <c r="Y24" s="2">
        <v>0</v>
      </c>
      <c r="Z24" s="2">
        <v>0</v>
      </c>
      <c r="AA24" s="2">
        <v>0</v>
      </c>
      <c r="AB24" s="3">
        <f>IF(SUM(Tabelle_Frageboegen[[#This Row],[Heizöl (l/a)]:[Holzhackschnitzel (Schüttraummeter/a):]])=0,1,0)</f>
        <v>0</v>
      </c>
    </row>
    <row r="25" spans="1:28" x14ac:dyDescent="0.25">
      <c r="A25" s="1">
        <v>10</v>
      </c>
      <c r="B25" s="1" t="s">
        <v>30</v>
      </c>
      <c r="C25" s="1" t="s">
        <v>145</v>
      </c>
      <c r="D25" s="1" t="s">
        <v>8</v>
      </c>
      <c r="E25" s="1">
        <f>IF(Tabelle_Frageboegen[[#This Row],[Anschlussinteresse:]]="ja",1,0)</f>
        <v>0</v>
      </c>
      <c r="F25" s="1">
        <f>IF(Tabelle_Frageboegen[[#This Row],[Anschlussinteresse:]]="ja &amp; unklar",1,0)</f>
        <v>0</v>
      </c>
      <c r="G25" s="1">
        <f>IF(Tabelle_Frageboegen[[#This Row],[Anschlussinteresse:]]="unklar",1,0)</f>
        <v>0</v>
      </c>
      <c r="H25" s="1">
        <f>IF(Tabelle_Frageboegen[[#This Row],[Anschlussinteresse:]]="nein &amp; unklar",1,0)</f>
        <v>0</v>
      </c>
      <c r="I25" s="1">
        <f>IF(Tabelle_Frageboegen[[#This Row],[Anschlussinteresse:]]="nein",1,0)</f>
        <v>1</v>
      </c>
      <c r="J25" s="1" t="s">
        <v>12</v>
      </c>
      <c r="K25" s="1">
        <f>IF(ISNUMBER(SEARCH("Heizöl",Tabelle_Frageboegen[[#This Row],[Bisheriger Energieträger:]]))=TRUE,1,0)</f>
        <v>0</v>
      </c>
      <c r="L25" s="1">
        <f>IF(ISNUMBER(SEARCH("Erdgas",Tabelle_Frageboegen[[#This Row],[Bisheriger Energieträger:]]))=TRUE,1,0)</f>
        <v>0</v>
      </c>
      <c r="M25" s="1">
        <f>IF(ISNUMBER(SEARCH("Flüssiggas",Tabelle_Frageboegen[[#This Row],[Bisheriger Energieträger:]]))=TRUE,1,0)</f>
        <v>1</v>
      </c>
      <c r="N25" s="1">
        <f>IF(ISNUMBER(SEARCH("Strom",Tabelle_Frageboegen[[#This Row],[Bisheriger Energieträger:]]))=TRUE,1,0)</f>
        <v>0</v>
      </c>
      <c r="O25" s="1">
        <f>IF(ISNUMBER(SEARCH("Wärmepumpe",Tabelle_Frageboegen[[#This Row],[Bisheriger Energieträger:]]))=TRUE,1,0)</f>
        <v>0</v>
      </c>
      <c r="P25" s="1">
        <f>IF(ISNUMBER(SEARCH("Holz",Tabelle_Frageboegen[[#This Row],[Bisheriger Energieträger:]]))=TRUE,1,0)</f>
        <v>0</v>
      </c>
      <c r="Q25" s="1">
        <f>IF(ISNUMBER(SEARCH("Pellets",Tabelle_Frageboegen[[#This Row],[Bisheriger Energieträger:]]))=TRUE,1,0)</f>
        <v>0</v>
      </c>
      <c r="R25" s="1">
        <f>IF(ISNUMBER(SEARCH("Hackschnitzel",Tabelle_Frageboegen[[#This Row],[Bisheriger Energieträger:]]))=TRUE,1,0)</f>
        <v>0</v>
      </c>
      <c r="S25" s="1">
        <f>IF(ISNUMBER(SEARCH("anderes",Tabelle_Frageboegen[[#This Row],[Bisheriger Energieträger:]]))=TRUE,1,0)</f>
        <v>0</v>
      </c>
      <c r="T25" s="2">
        <v>0</v>
      </c>
      <c r="U25" s="2">
        <v>0</v>
      </c>
      <c r="V25" s="2">
        <v>3330</v>
      </c>
      <c r="W25" s="2">
        <v>0</v>
      </c>
      <c r="X25" s="2">
        <v>0</v>
      </c>
      <c r="Y25" s="2">
        <v>0</v>
      </c>
      <c r="Z25" s="2">
        <v>0</v>
      </c>
      <c r="AA25" s="2">
        <v>0</v>
      </c>
      <c r="AB25" s="3">
        <f>IF(SUM(Tabelle_Frageboegen[[#This Row],[Heizöl (l/a)]:[Holzhackschnitzel (Schüttraummeter/a):]])=0,1,0)</f>
        <v>0</v>
      </c>
    </row>
    <row r="26" spans="1:28" x14ac:dyDescent="0.25">
      <c r="A26" s="1">
        <v>11</v>
      </c>
      <c r="B26" s="1" t="s">
        <v>41</v>
      </c>
      <c r="C26" s="1" t="s">
        <v>143</v>
      </c>
      <c r="D26" s="1" t="s">
        <v>8</v>
      </c>
      <c r="E26" s="1">
        <f>IF(Tabelle_Frageboegen[[#This Row],[Anschlussinteresse:]]="ja",1,0)</f>
        <v>0</v>
      </c>
      <c r="F26" s="1">
        <f>IF(Tabelle_Frageboegen[[#This Row],[Anschlussinteresse:]]="ja &amp; unklar",1,0)</f>
        <v>0</v>
      </c>
      <c r="G26" s="1">
        <f>IF(Tabelle_Frageboegen[[#This Row],[Anschlussinteresse:]]="unklar",1,0)</f>
        <v>0</v>
      </c>
      <c r="H26" s="1">
        <f>IF(Tabelle_Frageboegen[[#This Row],[Anschlussinteresse:]]="nein &amp; unklar",1,0)</f>
        <v>0</v>
      </c>
      <c r="I26" s="1">
        <f>IF(Tabelle_Frageboegen[[#This Row],[Anschlussinteresse:]]="nein",1,0)</f>
        <v>1</v>
      </c>
      <c r="J26" s="1" t="s">
        <v>32</v>
      </c>
      <c r="K26" s="1">
        <f>IF(ISNUMBER(SEARCH("Heizöl",Tabelle_Frageboegen[[#This Row],[Bisheriger Energieträger:]]))=TRUE,1,0)</f>
        <v>0</v>
      </c>
      <c r="L26" s="1">
        <f>IF(ISNUMBER(SEARCH("Erdgas",Tabelle_Frageboegen[[#This Row],[Bisheriger Energieträger:]]))=TRUE,1,0)</f>
        <v>0</v>
      </c>
      <c r="M26" s="1">
        <f>IF(ISNUMBER(SEARCH("Flüssiggas",Tabelle_Frageboegen[[#This Row],[Bisheriger Energieträger:]]))=TRUE,1,0)</f>
        <v>0</v>
      </c>
      <c r="N26" s="1">
        <f>IF(ISNUMBER(SEARCH("Strom",Tabelle_Frageboegen[[#This Row],[Bisheriger Energieträger:]]))=TRUE,1,0)</f>
        <v>0</v>
      </c>
      <c r="O26" s="1">
        <f>IF(ISNUMBER(SEARCH("Wärmepumpe",Tabelle_Frageboegen[[#This Row],[Bisheriger Energieträger:]]))=TRUE,1,0)</f>
        <v>0</v>
      </c>
      <c r="P26" s="1">
        <f>IF(ISNUMBER(SEARCH("Holz",Tabelle_Frageboegen[[#This Row],[Bisheriger Energieträger:]]))=TRUE,1,0)</f>
        <v>0</v>
      </c>
      <c r="Q26" s="1">
        <f>IF(ISNUMBER(SEARCH("Pellets",Tabelle_Frageboegen[[#This Row],[Bisheriger Energieträger:]]))=TRUE,1,0)</f>
        <v>0</v>
      </c>
      <c r="R26" s="1">
        <f>IF(ISNUMBER(SEARCH("Hackschnitzel",Tabelle_Frageboegen[[#This Row],[Bisheriger Energieträger:]]))=TRUE,1,0)</f>
        <v>0</v>
      </c>
      <c r="S26" s="1">
        <f>IF(ISNUMBER(SEARCH("anderes",Tabelle_Frageboegen[[#This Row],[Bisheriger Energieträger:]]))=TRUE,1,0)</f>
        <v>0</v>
      </c>
      <c r="T26" s="2">
        <v>0</v>
      </c>
      <c r="U26" s="2">
        <v>0</v>
      </c>
      <c r="V26" s="2">
        <v>0</v>
      </c>
      <c r="W26" s="2">
        <v>0</v>
      </c>
      <c r="X26" s="2">
        <v>0</v>
      </c>
      <c r="Y26" s="2">
        <v>0</v>
      </c>
      <c r="Z26" s="2">
        <v>0</v>
      </c>
      <c r="AA26" s="2">
        <v>0</v>
      </c>
      <c r="AB26" s="3">
        <f>IF(SUM(Tabelle_Frageboegen[[#This Row],[Heizöl (l/a)]:[Holzhackschnitzel (Schüttraummeter/a):]])=0,1,0)</f>
        <v>1</v>
      </c>
    </row>
    <row r="27" spans="1:28" x14ac:dyDescent="0.25">
      <c r="A27" s="1">
        <v>12</v>
      </c>
      <c r="B27" s="1" t="s">
        <v>29</v>
      </c>
      <c r="C27" s="1" t="s">
        <v>140</v>
      </c>
      <c r="D27" s="1" t="s">
        <v>8</v>
      </c>
      <c r="E27" s="1">
        <f>IF(Tabelle_Frageboegen[[#This Row],[Anschlussinteresse:]]="ja",1,0)</f>
        <v>0</v>
      </c>
      <c r="F27" s="1">
        <f>IF(Tabelle_Frageboegen[[#This Row],[Anschlussinteresse:]]="ja &amp; unklar",1,0)</f>
        <v>0</v>
      </c>
      <c r="G27" s="1">
        <f>IF(Tabelle_Frageboegen[[#This Row],[Anschlussinteresse:]]="unklar",1,0)</f>
        <v>0</v>
      </c>
      <c r="H27" s="1">
        <f>IF(Tabelle_Frageboegen[[#This Row],[Anschlussinteresse:]]="nein &amp; unklar",1,0)</f>
        <v>0</v>
      </c>
      <c r="I27" s="1">
        <f>IF(Tabelle_Frageboegen[[#This Row],[Anschlussinteresse:]]="nein",1,0)</f>
        <v>1</v>
      </c>
      <c r="J27" s="1" t="s">
        <v>14</v>
      </c>
      <c r="K27" s="1">
        <f>IF(ISNUMBER(SEARCH("Heizöl",Tabelle_Frageboegen[[#This Row],[Bisheriger Energieträger:]]))=TRUE,1,0)</f>
        <v>0</v>
      </c>
      <c r="L27" s="1">
        <f>IF(ISNUMBER(SEARCH("Erdgas",Tabelle_Frageboegen[[#This Row],[Bisheriger Energieträger:]]))=TRUE,1,0)</f>
        <v>0</v>
      </c>
      <c r="M27" s="1">
        <f>IF(ISNUMBER(SEARCH("Flüssiggas",Tabelle_Frageboegen[[#This Row],[Bisheriger Energieträger:]]))=TRUE,1,0)</f>
        <v>0</v>
      </c>
      <c r="N27" s="1">
        <f>IF(ISNUMBER(SEARCH("Strom",Tabelle_Frageboegen[[#This Row],[Bisheriger Energieträger:]]))=TRUE,1,0)</f>
        <v>0</v>
      </c>
      <c r="O27" s="1">
        <f>IF(ISNUMBER(SEARCH("Wärmepumpe",Tabelle_Frageboegen[[#This Row],[Bisheriger Energieträger:]]))=TRUE,1,0)</f>
        <v>1</v>
      </c>
      <c r="P27" s="1">
        <f>IF(ISNUMBER(SEARCH("Holz",Tabelle_Frageboegen[[#This Row],[Bisheriger Energieträger:]]))=TRUE,1,0)</f>
        <v>0</v>
      </c>
      <c r="Q27" s="1">
        <f>IF(ISNUMBER(SEARCH("Pellets",Tabelle_Frageboegen[[#This Row],[Bisheriger Energieträger:]]))=TRUE,1,0)</f>
        <v>0</v>
      </c>
      <c r="R27" s="1">
        <f>IF(ISNUMBER(SEARCH("Hackschnitzel",Tabelle_Frageboegen[[#This Row],[Bisheriger Energieträger:]]))=TRUE,1,0)</f>
        <v>0</v>
      </c>
      <c r="S27" s="1">
        <f>IF(ISNUMBER(SEARCH("anderes",Tabelle_Frageboegen[[#This Row],[Bisheriger Energieträger:]]))=TRUE,1,0)</f>
        <v>0</v>
      </c>
      <c r="T27" s="2">
        <v>0</v>
      </c>
      <c r="U27" s="2">
        <v>0</v>
      </c>
      <c r="V27" s="2">
        <v>0</v>
      </c>
      <c r="W27" s="2">
        <v>0</v>
      </c>
      <c r="X27" s="2">
        <v>3000</v>
      </c>
      <c r="Y27" s="2">
        <v>0</v>
      </c>
      <c r="Z27" s="2">
        <v>0</v>
      </c>
      <c r="AA27" s="2">
        <v>0</v>
      </c>
      <c r="AB27" s="3">
        <f>IF(SUM(Tabelle_Frageboegen[[#This Row],[Heizöl (l/a)]:[Holzhackschnitzel (Schüttraummeter/a):]])=0,1,0)</f>
        <v>0</v>
      </c>
    </row>
    <row r="28" spans="1:28" ht="30" x14ac:dyDescent="0.25">
      <c r="A28" s="1">
        <v>13</v>
      </c>
      <c r="B28" s="1" t="s">
        <v>42</v>
      </c>
      <c r="C28" s="1" t="s">
        <v>143</v>
      </c>
      <c r="D28" s="1" t="s">
        <v>8</v>
      </c>
      <c r="E28" s="1">
        <f>IF(Tabelle_Frageboegen[[#This Row],[Anschlussinteresse:]]="ja",1,0)</f>
        <v>0</v>
      </c>
      <c r="F28" s="1">
        <f>IF(Tabelle_Frageboegen[[#This Row],[Anschlussinteresse:]]="ja &amp; unklar",1,0)</f>
        <v>0</v>
      </c>
      <c r="G28" s="1">
        <f>IF(Tabelle_Frageboegen[[#This Row],[Anschlussinteresse:]]="unklar",1,0)</f>
        <v>0</v>
      </c>
      <c r="H28" s="1">
        <f>IF(Tabelle_Frageboegen[[#This Row],[Anschlussinteresse:]]="nein &amp; unklar",1,0)</f>
        <v>0</v>
      </c>
      <c r="I28" s="1">
        <f>IF(Tabelle_Frageboegen[[#This Row],[Anschlussinteresse:]]="nein",1,0)</f>
        <v>1</v>
      </c>
      <c r="J28" s="1" t="s">
        <v>43</v>
      </c>
      <c r="K28" s="1">
        <f>IF(ISNUMBER(SEARCH("Heizöl",Tabelle_Frageboegen[[#This Row],[Bisheriger Energieträger:]]))=TRUE,1,0)</f>
        <v>0</v>
      </c>
      <c r="L28" s="1">
        <f>IF(ISNUMBER(SEARCH("Erdgas",Tabelle_Frageboegen[[#This Row],[Bisheriger Energieträger:]]))=TRUE,1,0)</f>
        <v>0</v>
      </c>
      <c r="M28" s="1">
        <f>IF(ISNUMBER(SEARCH("Flüssiggas",Tabelle_Frageboegen[[#This Row],[Bisheriger Energieträger:]]))=TRUE,1,0)</f>
        <v>0</v>
      </c>
      <c r="N28" s="1">
        <f>IF(ISNUMBER(SEARCH("Strom",Tabelle_Frageboegen[[#This Row],[Bisheriger Energieträger:]]))=TRUE,1,0)</f>
        <v>0</v>
      </c>
      <c r="O28" s="1">
        <f>IF(ISNUMBER(SEARCH("Wärmepumpe",Tabelle_Frageboegen[[#This Row],[Bisheriger Energieträger:]]))=TRUE,1,0)</f>
        <v>0</v>
      </c>
      <c r="P28" s="1">
        <f>IF(ISNUMBER(SEARCH("Holz",Tabelle_Frageboegen[[#This Row],[Bisheriger Energieträger:]]))=TRUE,1,0)</f>
        <v>1</v>
      </c>
      <c r="Q28" s="1">
        <f>IF(ISNUMBER(SEARCH("Pellets",Tabelle_Frageboegen[[#This Row],[Bisheriger Energieträger:]]))=TRUE,1,0)</f>
        <v>1</v>
      </c>
      <c r="R28" s="1">
        <f>IF(ISNUMBER(SEARCH("Hackschnitzel",Tabelle_Frageboegen[[#This Row],[Bisheriger Energieträger:]]))=TRUE,1,0)</f>
        <v>0</v>
      </c>
      <c r="S28" s="1">
        <f>IF(ISNUMBER(SEARCH("anderes",Tabelle_Frageboegen[[#This Row],[Bisheriger Energieträger:]]))=TRUE,1,0)</f>
        <v>0</v>
      </c>
      <c r="T28" s="2">
        <v>0</v>
      </c>
      <c r="U28" s="2">
        <v>0</v>
      </c>
      <c r="V28" s="2">
        <v>0</v>
      </c>
      <c r="W28" s="2">
        <v>0</v>
      </c>
      <c r="X28" s="2">
        <v>0</v>
      </c>
      <c r="Y28" s="2">
        <v>0</v>
      </c>
      <c r="Z28" s="2">
        <v>12000</v>
      </c>
      <c r="AA28" s="2">
        <v>0</v>
      </c>
      <c r="AB28" s="3">
        <f>IF(SUM(Tabelle_Frageboegen[[#This Row],[Heizöl (l/a)]:[Holzhackschnitzel (Schüttraummeter/a):]])=0,1,0)</f>
        <v>0</v>
      </c>
    </row>
    <row r="29" spans="1:28" x14ac:dyDescent="0.25">
      <c r="A29" s="1">
        <v>14</v>
      </c>
      <c r="B29" s="1" t="s">
        <v>41</v>
      </c>
      <c r="C29" s="1" t="s">
        <v>143</v>
      </c>
      <c r="D29" s="1" t="s">
        <v>4</v>
      </c>
      <c r="E29" s="1">
        <f>IF(Tabelle_Frageboegen[[#This Row],[Anschlussinteresse:]]="ja",1,0)</f>
        <v>1</v>
      </c>
      <c r="F29" s="1">
        <f>IF(Tabelle_Frageboegen[[#This Row],[Anschlussinteresse:]]="ja &amp; unklar",1,0)</f>
        <v>0</v>
      </c>
      <c r="G29" s="1">
        <f>IF(Tabelle_Frageboegen[[#This Row],[Anschlussinteresse:]]="unklar",1,0)</f>
        <v>0</v>
      </c>
      <c r="H29" s="1">
        <f>IF(Tabelle_Frageboegen[[#This Row],[Anschlussinteresse:]]="nein &amp; unklar",1,0)</f>
        <v>0</v>
      </c>
      <c r="I29" s="1">
        <f>IF(Tabelle_Frageboegen[[#This Row],[Anschlussinteresse:]]="nein",1,0)</f>
        <v>0</v>
      </c>
      <c r="J29" s="1" t="s">
        <v>11</v>
      </c>
      <c r="K29" s="1">
        <f>IF(ISNUMBER(SEARCH("Heizöl",Tabelle_Frageboegen[[#This Row],[Bisheriger Energieträger:]]))=TRUE,1,0)</f>
        <v>0</v>
      </c>
      <c r="L29" s="1">
        <f>IF(ISNUMBER(SEARCH("Erdgas",Tabelle_Frageboegen[[#This Row],[Bisheriger Energieträger:]]))=TRUE,1,0)</f>
        <v>1</v>
      </c>
      <c r="M29" s="1">
        <f>IF(ISNUMBER(SEARCH("Flüssiggas",Tabelle_Frageboegen[[#This Row],[Bisheriger Energieträger:]]))=TRUE,1,0)</f>
        <v>0</v>
      </c>
      <c r="N29" s="1">
        <f>IF(ISNUMBER(SEARCH("Strom",Tabelle_Frageboegen[[#This Row],[Bisheriger Energieträger:]]))=TRUE,1,0)</f>
        <v>0</v>
      </c>
      <c r="O29" s="1">
        <f>IF(ISNUMBER(SEARCH("Wärmepumpe",Tabelle_Frageboegen[[#This Row],[Bisheriger Energieträger:]]))=TRUE,1,0)</f>
        <v>0</v>
      </c>
      <c r="P29" s="1">
        <f>IF(ISNUMBER(SEARCH("Holz",Tabelle_Frageboegen[[#This Row],[Bisheriger Energieträger:]]))=TRUE,1,0)</f>
        <v>0</v>
      </c>
      <c r="Q29" s="1">
        <f>IF(ISNUMBER(SEARCH("Pellets",Tabelle_Frageboegen[[#This Row],[Bisheriger Energieträger:]]))=TRUE,1,0)</f>
        <v>0</v>
      </c>
      <c r="R29" s="1">
        <f>IF(ISNUMBER(SEARCH("Hackschnitzel",Tabelle_Frageboegen[[#This Row],[Bisheriger Energieträger:]]))=TRUE,1,0)</f>
        <v>0</v>
      </c>
      <c r="S29" s="1">
        <f>IF(ISNUMBER(SEARCH("anderes",Tabelle_Frageboegen[[#This Row],[Bisheriger Energieträger:]]))=TRUE,1,0)</f>
        <v>0</v>
      </c>
      <c r="T29" s="2">
        <v>0</v>
      </c>
      <c r="U29" s="2">
        <v>1818.1818181818182</v>
      </c>
      <c r="V29" s="2">
        <v>0</v>
      </c>
      <c r="W29" s="2">
        <v>0</v>
      </c>
      <c r="X29" s="2">
        <v>0</v>
      </c>
      <c r="Y29" s="2">
        <v>0</v>
      </c>
      <c r="Z29" s="2">
        <v>0</v>
      </c>
      <c r="AA29" s="2">
        <v>0</v>
      </c>
      <c r="AB29" s="3">
        <f>IF(SUM(Tabelle_Frageboegen[[#This Row],[Heizöl (l/a)]:[Holzhackschnitzel (Schüttraummeter/a):]])=0,1,0)</f>
        <v>0</v>
      </c>
    </row>
    <row r="30" spans="1:28" x14ac:dyDescent="0.25">
      <c r="A30" s="1">
        <v>15</v>
      </c>
      <c r="B30" s="1" t="s">
        <v>44</v>
      </c>
      <c r="C30" s="1" t="s">
        <v>145</v>
      </c>
      <c r="D30" s="1" t="s">
        <v>8</v>
      </c>
      <c r="E30" s="1">
        <f>IF(Tabelle_Frageboegen[[#This Row],[Anschlussinteresse:]]="ja",1,0)</f>
        <v>0</v>
      </c>
      <c r="F30" s="1">
        <f>IF(Tabelle_Frageboegen[[#This Row],[Anschlussinteresse:]]="ja &amp; unklar",1,0)</f>
        <v>0</v>
      </c>
      <c r="G30" s="1">
        <f>IF(Tabelle_Frageboegen[[#This Row],[Anschlussinteresse:]]="unklar",1,0)</f>
        <v>0</v>
      </c>
      <c r="H30" s="1">
        <f>IF(Tabelle_Frageboegen[[#This Row],[Anschlussinteresse:]]="nein &amp; unklar",1,0)</f>
        <v>0</v>
      </c>
      <c r="I30" s="1">
        <f>IF(Tabelle_Frageboegen[[#This Row],[Anschlussinteresse:]]="nein",1,0)</f>
        <v>1</v>
      </c>
      <c r="J30" s="1" t="s">
        <v>14</v>
      </c>
      <c r="K30" s="1">
        <f>IF(ISNUMBER(SEARCH("Heizöl",Tabelle_Frageboegen[[#This Row],[Bisheriger Energieträger:]]))=TRUE,1,0)</f>
        <v>0</v>
      </c>
      <c r="L30" s="1">
        <f>IF(ISNUMBER(SEARCH("Erdgas",Tabelle_Frageboegen[[#This Row],[Bisheriger Energieträger:]]))=TRUE,1,0)</f>
        <v>0</v>
      </c>
      <c r="M30" s="1">
        <f>IF(ISNUMBER(SEARCH("Flüssiggas",Tabelle_Frageboegen[[#This Row],[Bisheriger Energieträger:]]))=TRUE,1,0)</f>
        <v>0</v>
      </c>
      <c r="N30" s="1">
        <f>IF(ISNUMBER(SEARCH("Strom",Tabelle_Frageboegen[[#This Row],[Bisheriger Energieträger:]]))=TRUE,1,0)</f>
        <v>0</v>
      </c>
      <c r="O30" s="1">
        <f>IF(ISNUMBER(SEARCH("Wärmepumpe",Tabelle_Frageboegen[[#This Row],[Bisheriger Energieträger:]]))=TRUE,1,0)</f>
        <v>1</v>
      </c>
      <c r="P30" s="1">
        <f>IF(ISNUMBER(SEARCH("Holz",Tabelle_Frageboegen[[#This Row],[Bisheriger Energieträger:]]))=TRUE,1,0)</f>
        <v>0</v>
      </c>
      <c r="Q30" s="1">
        <f>IF(ISNUMBER(SEARCH("Pellets",Tabelle_Frageboegen[[#This Row],[Bisheriger Energieträger:]]))=TRUE,1,0)</f>
        <v>0</v>
      </c>
      <c r="R30" s="1">
        <f>IF(ISNUMBER(SEARCH("Hackschnitzel",Tabelle_Frageboegen[[#This Row],[Bisheriger Energieträger:]]))=TRUE,1,0)</f>
        <v>0</v>
      </c>
      <c r="S30" s="1">
        <f>IF(ISNUMBER(SEARCH("anderes",Tabelle_Frageboegen[[#This Row],[Bisheriger Energieträger:]]))=TRUE,1,0)</f>
        <v>0</v>
      </c>
      <c r="T30" s="2">
        <v>0</v>
      </c>
      <c r="U30" s="2">
        <v>0</v>
      </c>
      <c r="V30" s="2">
        <v>0</v>
      </c>
      <c r="W30" s="2">
        <v>0</v>
      </c>
      <c r="X30" s="2">
        <v>0</v>
      </c>
      <c r="Y30" s="2">
        <v>0</v>
      </c>
      <c r="Z30" s="2">
        <v>0</v>
      </c>
      <c r="AA30" s="2">
        <v>0</v>
      </c>
      <c r="AB30" s="3">
        <f>IF(SUM(Tabelle_Frageboegen[[#This Row],[Heizöl (l/a)]:[Holzhackschnitzel (Schüttraummeter/a):]])=0,1,0)</f>
        <v>1</v>
      </c>
    </row>
    <row r="31" spans="1:28" x14ac:dyDescent="0.25">
      <c r="A31" s="1">
        <v>16</v>
      </c>
      <c r="B31" s="1" t="s">
        <v>45</v>
      </c>
      <c r="C31" s="1" t="s">
        <v>140</v>
      </c>
      <c r="D31" s="1" t="s">
        <v>8</v>
      </c>
      <c r="E31" s="1">
        <f>IF(Tabelle_Frageboegen[[#This Row],[Anschlussinteresse:]]="ja",1,0)</f>
        <v>0</v>
      </c>
      <c r="F31" s="1">
        <f>IF(Tabelle_Frageboegen[[#This Row],[Anschlussinteresse:]]="ja &amp; unklar",1,0)</f>
        <v>0</v>
      </c>
      <c r="G31" s="1">
        <f>IF(Tabelle_Frageboegen[[#This Row],[Anschlussinteresse:]]="unklar",1,0)</f>
        <v>0</v>
      </c>
      <c r="H31" s="1">
        <f>IF(Tabelle_Frageboegen[[#This Row],[Anschlussinteresse:]]="nein &amp; unklar",1,0)</f>
        <v>0</v>
      </c>
      <c r="I31" s="1">
        <f>IF(Tabelle_Frageboegen[[#This Row],[Anschlussinteresse:]]="nein",1,0)</f>
        <v>1</v>
      </c>
      <c r="J31" s="1" t="s">
        <v>14</v>
      </c>
      <c r="K31" s="1">
        <f>IF(ISNUMBER(SEARCH("Heizöl",Tabelle_Frageboegen[[#This Row],[Bisheriger Energieträger:]]))=TRUE,1,0)</f>
        <v>0</v>
      </c>
      <c r="L31" s="1">
        <f>IF(ISNUMBER(SEARCH("Erdgas",Tabelle_Frageboegen[[#This Row],[Bisheriger Energieträger:]]))=TRUE,1,0)</f>
        <v>0</v>
      </c>
      <c r="M31" s="1">
        <f>IF(ISNUMBER(SEARCH("Flüssiggas",Tabelle_Frageboegen[[#This Row],[Bisheriger Energieträger:]]))=TRUE,1,0)</f>
        <v>0</v>
      </c>
      <c r="N31" s="1">
        <f>IF(ISNUMBER(SEARCH("Strom",Tabelle_Frageboegen[[#This Row],[Bisheriger Energieträger:]]))=TRUE,1,0)</f>
        <v>0</v>
      </c>
      <c r="O31" s="1">
        <f>IF(ISNUMBER(SEARCH("Wärmepumpe",Tabelle_Frageboegen[[#This Row],[Bisheriger Energieträger:]]))=TRUE,1,0)</f>
        <v>1</v>
      </c>
      <c r="P31" s="1">
        <f>IF(ISNUMBER(SEARCH("Holz",Tabelle_Frageboegen[[#This Row],[Bisheriger Energieträger:]]))=TRUE,1,0)</f>
        <v>0</v>
      </c>
      <c r="Q31" s="1">
        <f>IF(ISNUMBER(SEARCH("Pellets",Tabelle_Frageboegen[[#This Row],[Bisheriger Energieträger:]]))=TRUE,1,0)</f>
        <v>0</v>
      </c>
      <c r="R31" s="1">
        <f>IF(ISNUMBER(SEARCH("Hackschnitzel",Tabelle_Frageboegen[[#This Row],[Bisheriger Energieträger:]]))=TRUE,1,0)</f>
        <v>0</v>
      </c>
      <c r="S31" s="1">
        <f>IF(ISNUMBER(SEARCH("anderes",Tabelle_Frageboegen[[#This Row],[Bisheriger Energieträger:]]))=TRUE,1,0)</f>
        <v>0</v>
      </c>
      <c r="T31" s="2">
        <v>0</v>
      </c>
      <c r="U31" s="2">
        <v>0</v>
      </c>
      <c r="V31" s="2">
        <v>0</v>
      </c>
      <c r="W31" s="2">
        <v>0</v>
      </c>
      <c r="X31" s="2">
        <v>6000</v>
      </c>
      <c r="Y31" s="2">
        <v>0</v>
      </c>
      <c r="Z31" s="2">
        <v>0</v>
      </c>
      <c r="AA31" s="2">
        <v>0</v>
      </c>
      <c r="AB31" s="3">
        <f>IF(SUM(Tabelle_Frageboegen[[#This Row],[Heizöl (l/a)]:[Holzhackschnitzel (Schüttraummeter/a):]])=0,1,0)</f>
        <v>0</v>
      </c>
    </row>
    <row r="32" spans="1:28" x14ac:dyDescent="0.25">
      <c r="A32" s="1">
        <v>17</v>
      </c>
      <c r="B32" s="1" t="s">
        <v>46</v>
      </c>
      <c r="C32" s="1" t="s">
        <v>144</v>
      </c>
      <c r="D32" s="1" t="s">
        <v>8</v>
      </c>
      <c r="E32" s="1">
        <f>IF(Tabelle_Frageboegen[[#This Row],[Anschlussinteresse:]]="ja",1,0)</f>
        <v>0</v>
      </c>
      <c r="F32" s="1">
        <f>IF(Tabelle_Frageboegen[[#This Row],[Anschlussinteresse:]]="ja &amp; unklar",1,0)</f>
        <v>0</v>
      </c>
      <c r="G32" s="1">
        <f>IF(Tabelle_Frageboegen[[#This Row],[Anschlussinteresse:]]="unklar",1,0)</f>
        <v>0</v>
      </c>
      <c r="H32" s="1">
        <f>IF(Tabelle_Frageboegen[[#This Row],[Anschlussinteresse:]]="nein &amp; unklar",1,0)</f>
        <v>0</v>
      </c>
      <c r="I32" s="1">
        <f>IF(Tabelle_Frageboegen[[#This Row],[Anschlussinteresse:]]="nein",1,0)</f>
        <v>1</v>
      </c>
      <c r="J32" s="1" t="s">
        <v>47</v>
      </c>
      <c r="K32" s="1">
        <f>IF(ISNUMBER(SEARCH("Heizöl",Tabelle_Frageboegen[[#This Row],[Bisheriger Energieträger:]]))=TRUE,1,0)</f>
        <v>0</v>
      </c>
      <c r="L32" s="1">
        <f>IF(ISNUMBER(SEARCH("Erdgas",Tabelle_Frageboegen[[#This Row],[Bisheriger Energieträger:]]))=TRUE,1,0)</f>
        <v>0</v>
      </c>
      <c r="M32" s="1">
        <f>IF(ISNUMBER(SEARCH("Flüssiggas",Tabelle_Frageboegen[[#This Row],[Bisheriger Energieträger:]]))=TRUE,1,0)</f>
        <v>0</v>
      </c>
      <c r="N32" s="1">
        <f>IF(ISNUMBER(SEARCH("Strom",Tabelle_Frageboegen[[#This Row],[Bisheriger Energieträger:]]))=TRUE,1,0)</f>
        <v>0</v>
      </c>
      <c r="O32" s="1">
        <f>IF(ISNUMBER(SEARCH("Wärmepumpe",Tabelle_Frageboegen[[#This Row],[Bisheriger Energieträger:]]))=TRUE,1,0)</f>
        <v>0</v>
      </c>
      <c r="P32" s="1">
        <f>IF(ISNUMBER(SEARCH("Holz",Tabelle_Frageboegen[[#This Row],[Bisheriger Energieträger:]]))=TRUE,1,0)</f>
        <v>0</v>
      </c>
      <c r="Q32" s="1">
        <f>IF(ISNUMBER(SEARCH("Pellets",Tabelle_Frageboegen[[#This Row],[Bisheriger Energieträger:]]))=TRUE,1,0)</f>
        <v>0</v>
      </c>
      <c r="R32" s="1">
        <f>IF(ISNUMBER(SEARCH("Hackschnitzel",Tabelle_Frageboegen[[#This Row],[Bisheriger Energieträger:]]))=TRUE,1,0)</f>
        <v>0</v>
      </c>
      <c r="S32" s="1">
        <f>IF(ISNUMBER(SEARCH("anderes",Tabelle_Frageboegen[[#This Row],[Bisheriger Energieträger:]]))=TRUE,1,0)</f>
        <v>1</v>
      </c>
      <c r="T32" s="2">
        <v>0</v>
      </c>
      <c r="U32" s="2">
        <v>0</v>
      </c>
      <c r="V32" s="2">
        <v>0</v>
      </c>
      <c r="W32" s="2">
        <v>0</v>
      </c>
      <c r="X32" s="2">
        <v>0</v>
      </c>
      <c r="Y32" s="2">
        <v>0</v>
      </c>
      <c r="Z32" s="2">
        <v>0</v>
      </c>
      <c r="AA32" s="2">
        <v>0</v>
      </c>
      <c r="AB32" s="3">
        <f>IF(SUM(Tabelle_Frageboegen[[#This Row],[Heizöl (l/a)]:[Holzhackschnitzel (Schüttraummeter/a):]])=0,1,0)</f>
        <v>1</v>
      </c>
    </row>
    <row r="33" spans="1:28" x14ac:dyDescent="0.25">
      <c r="A33" s="1">
        <v>18</v>
      </c>
      <c r="B33" s="1" t="s">
        <v>48</v>
      </c>
      <c r="C33" s="1" t="s">
        <v>140</v>
      </c>
      <c r="D33" s="1" t="s">
        <v>4</v>
      </c>
      <c r="E33" s="1">
        <f>IF(Tabelle_Frageboegen[[#This Row],[Anschlussinteresse:]]="ja",1,0)</f>
        <v>1</v>
      </c>
      <c r="F33" s="1">
        <f>IF(Tabelle_Frageboegen[[#This Row],[Anschlussinteresse:]]="ja &amp; unklar",1,0)</f>
        <v>0</v>
      </c>
      <c r="G33" s="1">
        <f>IF(Tabelle_Frageboegen[[#This Row],[Anschlussinteresse:]]="unklar",1,0)</f>
        <v>0</v>
      </c>
      <c r="H33" s="1">
        <f>IF(Tabelle_Frageboegen[[#This Row],[Anschlussinteresse:]]="nein &amp; unklar",1,0)</f>
        <v>0</v>
      </c>
      <c r="I33" s="1">
        <f>IF(Tabelle_Frageboegen[[#This Row],[Anschlussinteresse:]]="nein",1,0)</f>
        <v>0</v>
      </c>
      <c r="J33" s="1" t="s">
        <v>10</v>
      </c>
      <c r="K33" s="1">
        <f>IF(ISNUMBER(SEARCH("Heizöl",Tabelle_Frageboegen[[#This Row],[Bisheriger Energieträger:]]))=TRUE,1,0)</f>
        <v>1</v>
      </c>
      <c r="L33" s="1">
        <f>IF(ISNUMBER(SEARCH("Erdgas",Tabelle_Frageboegen[[#This Row],[Bisheriger Energieträger:]]))=TRUE,1,0)</f>
        <v>0</v>
      </c>
      <c r="M33" s="1">
        <f>IF(ISNUMBER(SEARCH("Flüssiggas",Tabelle_Frageboegen[[#This Row],[Bisheriger Energieträger:]]))=TRUE,1,0)</f>
        <v>0</v>
      </c>
      <c r="N33" s="1">
        <f>IF(ISNUMBER(SEARCH("Strom",Tabelle_Frageboegen[[#This Row],[Bisheriger Energieträger:]]))=TRUE,1,0)</f>
        <v>0</v>
      </c>
      <c r="O33" s="1">
        <f>IF(ISNUMBER(SEARCH("Wärmepumpe",Tabelle_Frageboegen[[#This Row],[Bisheriger Energieträger:]]))=TRUE,1,0)</f>
        <v>0</v>
      </c>
      <c r="P33" s="1">
        <f>IF(ISNUMBER(SEARCH("Holz",Tabelle_Frageboegen[[#This Row],[Bisheriger Energieträger:]]))=TRUE,1,0)</f>
        <v>0</v>
      </c>
      <c r="Q33" s="1">
        <f>IF(ISNUMBER(SEARCH("Pellets",Tabelle_Frageboegen[[#This Row],[Bisheriger Energieträger:]]))=TRUE,1,0)</f>
        <v>0</v>
      </c>
      <c r="R33" s="1">
        <f>IF(ISNUMBER(SEARCH("Hackschnitzel",Tabelle_Frageboegen[[#This Row],[Bisheriger Energieträger:]]))=TRUE,1,0)</f>
        <v>0</v>
      </c>
      <c r="S33" s="1">
        <f>IF(ISNUMBER(SEARCH("anderes",Tabelle_Frageboegen[[#This Row],[Bisheriger Energieträger:]]))=TRUE,1,0)</f>
        <v>0</v>
      </c>
      <c r="T33" s="2">
        <v>1850</v>
      </c>
      <c r="U33" s="2">
        <v>0</v>
      </c>
      <c r="V33" s="2">
        <v>0</v>
      </c>
      <c r="W33" s="2">
        <v>0</v>
      </c>
      <c r="X33" s="2">
        <v>0</v>
      </c>
      <c r="Y33" s="2">
        <v>0</v>
      </c>
      <c r="Z33" s="2">
        <v>0</v>
      </c>
      <c r="AA33" s="2">
        <v>0</v>
      </c>
      <c r="AB33" s="3">
        <f>IF(SUM(Tabelle_Frageboegen[[#This Row],[Heizöl (l/a)]:[Holzhackschnitzel (Schüttraummeter/a):]])=0,1,0)</f>
        <v>0</v>
      </c>
    </row>
    <row r="34" spans="1:28" ht="30" x14ac:dyDescent="0.25">
      <c r="A34" s="1">
        <v>19</v>
      </c>
      <c r="B34" s="1" t="s">
        <v>49</v>
      </c>
      <c r="C34" s="1" t="s">
        <v>145</v>
      </c>
      <c r="D34" s="1" t="s">
        <v>8</v>
      </c>
      <c r="E34" s="1">
        <f>IF(Tabelle_Frageboegen[[#This Row],[Anschlussinteresse:]]="ja",1,0)</f>
        <v>0</v>
      </c>
      <c r="F34" s="1">
        <f>IF(Tabelle_Frageboegen[[#This Row],[Anschlussinteresse:]]="ja &amp; unklar",1,0)</f>
        <v>0</v>
      </c>
      <c r="G34" s="1">
        <f>IF(Tabelle_Frageboegen[[#This Row],[Anschlussinteresse:]]="unklar",1,0)</f>
        <v>0</v>
      </c>
      <c r="H34" s="1">
        <f>IF(Tabelle_Frageboegen[[#This Row],[Anschlussinteresse:]]="nein &amp; unklar",1,0)</f>
        <v>0</v>
      </c>
      <c r="I34" s="1">
        <f>IF(Tabelle_Frageboegen[[#This Row],[Anschlussinteresse:]]="nein",1,0)</f>
        <v>1</v>
      </c>
      <c r="J34" s="1" t="s">
        <v>47</v>
      </c>
      <c r="K34" s="1">
        <f>IF(ISNUMBER(SEARCH("Heizöl",Tabelle_Frageboegen[[#This Row],[Bisheriger Energieträger:]]))=TRUE,1,0)</f>
        <v>0</v>
      </c>
      <c r="L34" s="1">
        <f>IF(ISNUMBER(SEARCH("Erdgas",Tabelle_Frageboegen[[#This Row],[Bisheriger Energieträger:]]))=TRUE,1,0)</f>
        <v>0</v>
      </c>
      <c r="M34" s="1">
        <f>IF(ISNUMBER(SEARCH("Flüssiggas",Tabelle_Frageboegen[[#This Row],[Bisheriger Energieträger:]]))=TRUE,1,0)</f>
        <v>0</v>
      </c>
      <c r="N34" s="1">
        <f>IF(ISNUMBER(SEARCH("Strom",Tabelle_Frageboegen[[#This Row],[Bisheriger Energieträger:]]))=TRUE,1,0)</f>
        <v>0</v>
      </c>
      <c r="O34" s="1">
        <f>IF(ISNUMBER(SEARCH("Wärmepumpe",Tabelle_Frageboegen[[#This Row],[Bisheriger Energieträger:]]))=TRUE,1,0)</f>
        <v>0</v>
      </c>
      <c r="P34" s="1">
        <f>IF(ISNUMBER(SEARCH("Holz",Tabelle_Frageboegen[[#This Row],[Bisheriger Energieträger:]]))=TRUE,1,0)</f>
        <v>0</v>
      </c>
      <c r="Q34" s="1">
        <f>IF(ISNUMBER(SEARCH("Pellets",Tabelle_Frageboegen[[#This Row],[Bisheriger Energieträger:]]))=TRUE,1,0)</f>
        <v>0</v>
      </c>
      <c r="R34" s="1">
        <f>IF(ISNUMBER(SEARCH("Hackschnitzel",Tabelle_Frageboegen[[#This Row],[Bisheriger Energieträger:]]))=TRUE,1,0)</f>
        <v>0</v>
      </c>
      <c r="S34" s="1">
        <f>IF(ISNUMBER(SEARCH("anderes",Tabelle_Frageboegen[[#This Row],[Bisheriger Energieträger:]]))=TRUE,1,0)</f>
        <v>1</v>
      </c>
      <c r="T34" s="2">
        <v>0</v>
      </c>
      <c r="U34" s="2">
        <v>0</v>
      </c>
      <c r="V34" s="2">
        <v>0</v>
      </c>
      <c r="W34" s="2">
        <v>0</v>
      </c>
      <c r="X34" s="2">
        <v>0</v>
      </c>
      <c r="Y34" s="2">
        <v>0</v>
      </c>
      <c r="Z34" s="2">
        <v>0</v>
      </c>
      <c r="AA34" s="2">
        <v>0</v>
      </c>
      <c r="AB34" s="3">
        <f>IF(SUM(Tabelle_Frageboegen[[#This Row],[Heizöl (l/a)]:[Holzhackschnitzel (Schüttraummeter/a):]])=0,1,0)</f>
        <v>1</v>
      </c>
    </row>
    <row r="35" spans="1:28" x14ac:dyDescent="0.25">
      <c r="A35" s="1">
        <v>20</v>
      </c>
      <c r="B35" s="1" t="s">
        <v>50</v>
      </c>
      <c r="C35" s="1" t="s">
        <v>140</v>
      </c>
      <c r="D35" s="1" t="s">
        <v>6</v>
      </c>
      <c r="E35" s="1">
        <f>IF(Tabelle_Frageboegen[[#This Row],[Anschlussinteresse:]]="ja",1,0)</f>
        <v>0</v>
      </c>
      <c r="F35" s="1">
        <f>IF(Tabelle_Frageboegen[[#This Row],[Anschlussinteresse:]]="ja &amp; unklar",1,0)</f>
        <v>0</v>
      </c>
      <c r="G35" s="1">
        <f>IF(Tabelle_Frageboegen[[#This Row],[Anschlussinteresse:]]="unklar",1,0)</f>
        <v>1</v>
      </c>
      <c r="H35" s="1">
        <f>IF(Tabelle_Frageboegen[[#This Row],[Anschlussinteresse:]]="nein &amp; unklar",1,0)</f>
        <v>0</v>
      </c>
      <c r="I35" s="1">
        <f>IF(Tabelle_Frageboegen[[#This Row],[Anschlussinteresse:]]="nein",1,0)</f>
        <v>0</v>
      </c>
      <c r="J35" s="1" t="s">
        <v>17</v>
      </c>
      <c r="K35" s="1">
        <f>IF(ISNUMBER(SEARCH("Heizöl",Tabelle_Frageboegen[[#This Row],[Bisheriger Energieträger:]]))=TRUE,1,0)</f>
        <v>0</v>
      </c>
      <c r="L35" s="1">
        <f>IF(ISNUMBER(SEARCH("Erdgas",Tabelle_Frageboegen[[#This Row],[Bisheriger Energieträger:]]))=TRUE,1,0)</f>
        <v>0</v>
      </c>
      <c r="M35" s="1">
        <f>IF(ISNUMBER(SEARCH("Flüssiggas",Tabelle_Frageboegen[[#This Row],[Bisheriger Energieträger:]]))=TRUE,1,0)</f>
        <v>0</v>
      </c>
      <c r="N35" s="1">
        <f>IF(ISNUMBER(SEARCH("Strom",Tabelle_Frageboegen[[#This Row],[Bisheriger Energieträger:]]))=TRUE,1,0)</f>
        <v>0</v>
      </c>
      <c r="O35" s="1">
        <f>IF(ISNUMBER(SEARCH("Wärmepumpe",Tabelle_Frageboegen[[#This Row],[Bisheriger Energieträger:]]))=TRUE,1,0)</f>
        <v>0</v>
      </c>
      <c r="P35" s="1">
        <f>IF(ISNUMBER(SEARCH("Holz",Tabelle_Frageboegen[[#This Row],[Bisheriger Energieträger:]]))=TRUE,1,0)</f>
        <v>0</v>
      </c>
      <c r="Q35" s="1">
        <f>IF(ISNUMBER(SEARCH("Pellets",Tabelle_Frageboegen[[#This Row],[Bisheriger Energieträger:]]))=TRUE,1,0)</f>
        <v>0</v>
      </c>
      <c r="R35" s="1">
        <f>IF(ISNUMBER(SEARCH("Hackschnitzel",Tabelle_Frageboegen[[#This Row],[Bisheriger Energieträger:]]))=TRUE,1,0)</f>
        <v>1</v>
      </c>
      <c r="S35" s="1">
        <f>IF(ISNUMBER(SEARCH("anderes",Tabelle_Frageboegen[[#This Row],[Bisheriger Energieträger:]]))=TRUE,1,0)</f>
        <v>0</v>
      </c>
      <c r="T35" s="2">
        <v>0</v>
      </c>
      <c r="U35" s="2">
        <v>0</v>
      </c>
      <c r="V35" s="2">
        <v>0</v>
      </c>
      <c r="W35" s="2">
        <v>0</v>
      </c>
      <c r="X35" s="2">
        <v>0</v>
      </c>
      <c r="Y35" s="2">
        <v>0</v>
      </c>
      <c r="Z35" s="2">
        <v>0</v>
      </c>
      <c r="AA35" s="2">
        <v>40</v>
      </c>
      <c r="AB35" s="3">
        <f>IF(SUM(Tabelle_Frageboegen[[#This Row],[Heizöl (l/a)]:[Holzhackschnitzel (Schüttraummeter/a):]])=0,1,0)</f>
        <v>0</v>
      </c>
    </row>
    <row r="36" spans="1:28" x14ac:dyDescent="0.25">
      <c r="A36" s="1">
        <v>21</v>
      </c>
      <c r="B36" s="1" t="s">
        <v>48</v>
      </c>
      <c r="C36" s="1" t="s">
        <v>140</v>
      </c>
      <c r="D36" s="1" t="s">
        <v>8</v>
      </c>
      <c r="E36" s="1">
        <f>IF(Tabelle_Frageboegen[[#This Row],[Anschlussinteresse:]]="ja",1,0)</f>
        <v>0</v>
      </c>
      <c r="F36" s="1">
        <f>IF(Tabelle_Frageboegen[[#This Row],[Anschlussinteresse:]]="ja &amp; unklar",1,0)</f>
        <v>0</v>
      </c>
      <c r="G36" s="1">
        <f>IF(Tabelle_Frageboegen[[#This Row],[Anschlussinteresse:]]="unklar",1,0)</f>
        <v>0</v>
      </c>
      <c r="H36" s="1">
        <f>IF(Tabelle_Frageboegen[[#This Row],[Anschlussinteresse:]]="nein &amp; unklar",1,0)</f>
        <v>0</v>
      </c>
      <c r="I36" s="1">
        <f>IF(Tabelle_Frageboegen[[#This Row],[Anschlussinteresse:]]="nein",1,0)</f>
        <v>1</v>
      </c>
      <c r="J36" s="1" t="s">
        <v>14</v>
      </c>
      <c r="K36" s="1">
        <f>IF(ISNUMBER(SEARCH("Heizöl",Tabelle_Frageboegen[[#This Row],[Bisheriger Energieträger:]]))=TRUE,1,0)</f>
        <v>0</v>
      </c>
      <c r="L36" s="1">
        <f>IF(ISNUMBER(SEARCH("Erdgas",Tabelle_Frageboegen[[#This Row],[Bisheriger Energieträger:]]))=TRUE,1,0)</f>
        <v>0</v>
      </c>
      <c r="M36" s="1">
        <f>IF(ISNUMBER(SEARCH("Flüssiggas",Tabelle_Frageboegen[[#This Row],[Bisheriger Energieträger:]]))=TRUE,1,0)</f>
        <v>0</v>
      </c>
      <c r="N36" s="1">
        <f>IF(ISNUMBER(SEARCH("Strom",Tabelle_Frageboegen[[#This Row],[Bisheriger Energieträger:]]))=TRUE,1,0)</f>
        <v>0</v>
      </c>
      <c r="O36" s="1">
        <f>IF(ISNUMBER(SEARCH("Wärmepumpe",Tabelle_Frageboegen[[#This Row],[Bisheriger Energieträger:]]))=TRUE,1,0)</f>
        <v>1</v>
      </c>
      <c r="P36" s="1">
        <f>IF(ISNUMBER(SEARCH("Holz",Tabelle_Frageboegen[[#This Row],[Bisheriger Energieträger:]]))=TRUE,1,0)</f>
        <v>0</v>
      </c>
      <c r="Q36" s="1">
        <f>IF(ISNUMBER(SEARCH("Pellets",Tabelle_Frageboegen[[#This Row],[Bisheriger Energieträger:]]))=TRUE,1,0)</f>
        <v>0</v>
      </c>
      <c r="R36" s="1">
        <f>IF(ISNUMBER(SEARCH("Hackschnitzel",Tabelle_Frageboegen[[#This Row],[Bisheriger Energieträger:]]))=TRUE,1,0)</f>
        <v>0</v>
      </c>
      <c r="S36" s="1">
        <f>IF(ISNUMBER(SEARCH("anderes",Tabelle_Frageboegen[[#This Row],[Bisheriger Energieträger:]]))=TRUE,1,0)</f>
        <v>0</v>
      </c>
      <c r="T36" s="2">
        <v>0</v>
      </c>
      <c r="U36" s="2">
        <v>0</v>
      </c>
      <c r="V36" s="2">
        <v>0</v>
      </c>
      <c r="W36" s="2">
        <v>0</v>
      </c>
      <c r="X36" s="2">
        <v>0</v>
      </c>
      <c r="Y36" s="2">
        <v>0</v>
      </c>
      <c r="Z36" s="2">
        <v>0</v>
      </c>
      <c r="AA36" s="2">
        <v>0</v>
      </c>
      <c r="AB36" s="3">
        <f>IF(SUM(Tabelle_Frageboegen[[#This Row],[Heizöl (l/a)]:[Holzhackschnitzel (Schüttraummeter/a):]])=0,1,0)</f>
        <v>1</v>
      </c>
    </row>
    <row r="37" spans="1:28" x14ac:dyDescent="0.25">
      <c r="A37" s="1">
        <v>22</v>
      </c>
      <c r="B37" s="1"/>
      <c r="C37" s="1" t="s">
        <v>32</v>
      </c>
      <c r="D37" s="1" t="s">
        <v>32</v>
      </c>
      <c r="E37" s="1">
        <f>IF(Tabelle_Frageboegen[[#This Row],[Anschlussinteresse:]]="ja",1,0)</f>
        <v>0</v>
      </c>
      <c r="F37" s="1">
        <f>IF(Tabelle_Frageboegen[[#This Row],[Anschlussinteresse:]]="ja &amp; unklar",1,0)</f>
        <v>0</v>
      </c>
      <c r="G37" s="1">
        <f>IF(Tabelle_Frageboegen[[#This Row],[Anschlussinteresse:]]="unklar",1,0)</f>
        <v>0</v>
      </c>
      <c r="H37" s="1">
        <f>IF(Tabelle_Frageboegen[[#This Row],[Anschlussinteresse:]]="nein &amp; unklar",1,0)</f>
        <v>0</v>
      </c>
      <c r="I37" s="1">
        <f>IF(Tabelle_Frageboegen[[#This Row],[Anschlussinteresse:]]="nein",1,0)</f>
        <v>0</v>
      </c>
      <c r="J37" s="1" t="s">
        <v>11</v>
      </c>
      <c r="K37" s="1">
        <f>IF(ISNUMBER(SEARCH("Heizöl",Tabelle_Frageboegen[[#This Row],[Bisheriger Energieträger:]]))=TRUE,1,0)</f>
        <v>0</v>
      </c>
      <c r="L37" s="1">
        <f>IF(ISNUMBER(SEARCH("Erdgas",Tabelle_Frageboegen[[#This Row],[Bisheriger Energieträger:]]))=TRUE,1,0)</f>
        <v>1</v>
      </c>
      <c r="M37" s="1">
        <f>IF(ISNUMBER(SEARCH("Flüssiggas",Tabelle_Frageboegen[[#This Row],[Bisheriger Energieträger:]]))=TRUE,1,0)</f>
        <v>0</v>
      </c>
      <c r="N37" s="1">
        <f>IF(ISNUMBER(SEARCH("Strom",Tabelle_Frageboegen[[#This Row],[Bisheriger Energieträger:]]))=TRUE,1,0)</f>
        <v>0</v>
      </c>
      <c r="O37" s="1">
        <f>IF(ISNUMBER(SEARCH("Wärmepumpe",Tabelle_Frageboegen[[#This Row],[Bisheriger Energieträger:]]))=TRUE,1,0)</f>
        <v>0</v>
      </c>
      <c r="P37" s="1">
        <f>IF(ISNUMBER(SEARCH("Holz",Tabelle_Frageboegen[[#This Row],[Bisheriger Energieträger:]]))=TRUE,1,0)</f>
        <v>0</v>
      </c>
      <c r="Q37" s="1">
        <f>IF(ISNUMBER(SEARCH("Pellets",Tabelle_Frageboegen[[#This Row],[Bisheriger Energieträger:]]))=TRUE,1,0)</f>
        <v>0</v>
      </c>
      <c r="R37" s="1">
        <f>IF(ISNUMBER(SEARCH("Hackschnitzel",Tabelle_Frageboegen[[#This Row],[Bisheriger Energieträger:]]))=TRUE,1,0)</f>
        <v>0</v>
      </c>
      <c r="S37" s="1">
        <f>IF(ISNUMBER(SEARCH("anderes",Tabelle_Frageboegen[[#This Row],[Bisheriger Energieträger:]]))=TRUE,1,0)</f>
        <v>0</v>
      </c>
      <c r="T37" s="2">
        <v>0</v>
      </c>
      <c r="U37" s="2">
        <v>3348.090909090909</v>
      </c>
      <c r="V37" s="2">
        <v>0</v>
      </c>
      <c r="W37" s="2">
        <v>0</v>
      </c>
      <c r="X37" s="2">
        <v>0</v>
      </c>
      <c r="Y37" s="2">
        <v>0</v>
      </c>
      <c r="Z37" s="2">
        <v>0</v>
      </c>
      <c r="AA37" s="2">
        <v>0</v>
      </c>
      <c r="AB37" s="3">
        <f>IF(SUM(Tabelle_Frageboegen[[#This Row],[Heizöl (l/a)]:[Holzhackschnitzel (Schüttraummeter/a):]])=0,1,0)</f>
        <v>0</v>
      </c>
    </row>
    <row r="38" spans="1:28" ht="30" x14ac:dyDescent="0.25">
      <c r="A38" s="1">
        <v>23</v>
      </c>
      <c r="B38" s="1" t="s">
        <v>49</v>
      </c>
      <c r="C38" s="1" t="s">
        <v>145</v>
      </c>
      <c r="D38" s="1" t="s">
        <v>8</v>
      </c>
      <c r="E38" s="1">
        <f>IF(Tabelle_Frageboegen[[#This Row],[Anschlussinteresse:]]="ja",1,0)</f>
        <v>0</v>
      </c>
      <c r="F38" s="1">
        <f>IF(Tabelle_Frageboegen[[#This Row],[Anschlussinteresse:]]="ja &amp; unklar",1,0)</f>
        <v>0</v>
      </c>
      <c r="G38" s="1">
        <f>IF(Tabelle_Frageboegen[[#This Row],[Anschlussinteresse:]]="unklar",1,0)</f>
        <v>0</v>
      </c>
      <c r="H38" s="1">
        <f>IF(Tabelle_Frageboegen[[#This Row],[Anschlussinteresse:]]="nein &amp; unklar",1,0)</f>
        <v>0</v>
      </c>
      <c r="I38" s="1">
        <f>IF(Tabelle_Frageboegen[[#This Row],[Anschlussinteresse:]]="nein",1,0)</f>
        <v>1</v>
      </c>
      <c r="J38" s="1" t="s">
        <v>14</v>
      </c>
      <c r="K38" s="1">
        <f>IF(ISNUMBER(SEARCH("Heizöl",Tabelle_Frageboegen[[#This Row],[Bisheriger Energieträger:]]))=TRUE,1,0)</f>
        <v>0</v>
      </c>
      <c r="L38" s="1">
        <f>IF(ISNUMBER(SEARCH("Erdgas",Tabelle_Frageboegen[[#This Row],[Bisheriger Energieträger:]]))=TRUE,1,0)</f>
        <v>0</v>
      </c>
      <c r="M38" s="1">
        <f>IF(ISNUMBER(SEARCH("Flüssiggas",Tabelle_Frageboegen[[#This Row],[Bisheriger Energieträger:]]))=TRUE,1,0)</f>
        <v>0</v>
      </c>
      <c r="N38" s="1">
        <f>IF(ISNUMBER(SEARCH("Strom",Tabelle_Frageboegen[[#This Row],[Bisheriger Energieträger:]]))=TRUE,1,0)</f>
        <v>0</v>
      </c>
      <c r="O38" s="1">
        <f>IF(ISNUMBER(SEARCH("Wärmepumpe",Tabelle_Frageboegen[[#This Row],[Bisheriger Energieträger:]]))=TRUE,1,0)</f>
        <v>1</v>
      </c>
      <c r="P38" s="1">
        <f>IF(ISNUMBER(SEARCH("Holz",Tabelle_Frageboegen[[#This Row],[Bisheriger Energieträger:]]))=TRUE,1,0)</f>
        <v>0</v>
      </c>
      <c r="Q38" s="1">
        <f>IF(ISNUMBER(SEARCH("Pellets",Tabelle_Frageboegen[[#This Row],[Bisheriger Energieträger:]]))=TRUE,1,0)</f>
        <v>0</v>
      </c>
      <c r="R38" s="1">
        <f>IF(ISNUMBER(SEARCH("Hackschnitzel",Tabelle_Frageboegen[[#This Row],[Bisheriger Energieträger:]]))=TRUE,1,0)</f>
        <v>0</v>
      </c>
      <c r="S38" s="1">
        <f>IF(ISNUMBER(SEARCH("anderes",Tabelle_Frageboegen[[#This Row],[Bisheriger Energieträger:]]))=TRUE,1,0)</f>
        <v>0</v>
      </c>
      <c r="T38" s="2">
        <v>0</v>
      </c>
      <c r="U38" s="2">
        <v>0</v>
      </c>
      <c r="V38" s="2">
        <v>0</v>
      </c>
      <c r="W38" s="2">
        <v>0</v>
      </c>
      <c r="X38" s="2">
        <v>0</v>
      </c>
      <c r="Y38" s="2">
        <v>0</v>
      </c>
      <c r="Z38" s="2">
        <v>0</v>
      </c>
      <c r="AA38" s="2">
        <v>0</v>
      </c>
      <c r="AB38" s="3">
        <f>IF(SUM(Tabelle_Frageboegen[[#This Row],[Heizöl (l/a)]:[Holzhackschnitzel (Schüttraummeter/a):]])=0,1,0)</f>
        <v>1</v>
      </c>
    </row>
    <row r="39" spans="1:28" x14ac:dyDescent="0.25">
      <c r="A39" s="1">
        <v>24</v>
      </c>
      <c r="B39" s="1" t="s">
        <v>51</v>
      </c>
      <c r="C39" s="1" t="s">
        <v>140</v>
      </c>
      <c r="D39" s="1" t="s">
        <v>4</v>
      </c>
      <c r="E39" s="1">
        <f>IF(Tabelle_Frageboegen[[#This Row],[Anschlussinteresse:]]="ja",1,0)</f>
        <v>1</v>
      </c>
      <c r="F39" s="1">
        <f>IF(Tabelle_Frageboegen[[#This Row],[Anschlussinteresse:]]="ja &amp; unklar",1,0)</f>
        <v>0</v>
      </c>
      <c r="G39" s="1">
        <f>IF(Tabelle_Frageboegen[[#This Row],[Anschlussinteresse:]]="unklar",1,0)</f>
        <v>0</v>
      </c>
      <c r="H39" s="1">
        <f>IF(Tabelle_Frageboegen[[#This Row],[Anschlussinteresse:]]="nein &amp; unklar",1,0)</f>
        <v>0</v>
      </c>
      <c r="I39" s="1">
        <f>IF(Tabelle_Frageboegen[[#This Row],[Anschlussinteresse:]]="nein",1,0)</f>
        <v>0</v>
      </c>
      <c r="J39" s="1" t="s">
        <v>12</v>
      </c>
      <c r="K39" s="1">
        <f>IF(ISNUMBER(SEARCH("Heizöl",Tabelle_Frageboegen[[#This Row],[Bisheriger Energieträger:]]))=TRUE,1,0)</f>
        <v>0</v>
      </c>
      <c r="L39" s="1">
        <f>IF(ISNUMBER(SEARCH("Erdgas",Tabelle_Frageboegen[[#This Row],[Bisheriger Energieträger:]]))=TRUE,1,0)</f>
        <v>0</v>
      </c>
      <c r="M39" s="1">
        <f>IF(ISNUMBER(SEARCH("Flüssiggas",Tabelle_Frageboegen[[#This Row],[Bisheriger Energieträger:]]))=TRUE,1,0)</f>
        <v>1</v>
      </c>
      <c r="N39" s="1">
        <f>IF(ISNUMBER(SEARCH("Strom",Tabelle_Frageboegen[[#This Row],[Bisheriger Energieträger:]]))=TRUE,1,0)</f>
        <v>0</v>
      </c>
      <c r="O39" s="1">
        <f>IF(ISNUMBER(SEARCH("Wärmepumpe",Tabelle_Frageboegen[[#This Row],[Bisheriger Energieträger:]]))=TRUE,1,0)</f>
        <v>0</v>
      </c>
      <c r="P39" s="1">
        <f>IF(ISNUMBER(SEARCH("Holz",Tabelle_Frageboegen[[#This Row],[Bisheriger Energieträger:]]))=TRUE,1,0)</f>
        <v>0</v>
      </c>
      <c r="Q39" s="1">
        <f>IF(ISNUMBER(SEARCH("Pellets",Tabelle_Frageboegen[[#This Row],[Bisheriger Energieträger:]]))=TRUE,1,0)</f>
        <v>0</v>
      </c>
      <c r="R39" s="1">
        <f>IF(ISNUMBER(SEARCH("Hackschnitzel",Tabelle_Frageboegen[[#This Row],[Bisheriger Energieträger:]]))=TRUE,1,0)</f>
        <v>0</v>
      </c>
      <c r="S39" s="1">
        <f>IF(ISNUMBER(SEARCH("anderes",Tabelle_Frageboegen[[#This Row],[Bisheriger Energieträger:]]))=TRUE,1,0)</f>
        <v>0</v>
      </c>
      <c r="T39" s="2">
        <v>0</v>
      </c>
      <c r="U39" s="2">
        <v>0</v>
      </c>
      <c r="V39" s="2">
        <v>0</v>
      </c>
      <c r="W39" s="2">
        <v>0</v>
      </c>
      <c r="X39" s="2">
        <v>0</v>
      </c>
      <c r="Y39" s="2">
        <v>0</v>
      </c>
      <c r="Z39" s="2">
        <v>0</v>
      </c>
      <c r="AA39" s="2">
        <v>0</v>
      </c>
      <c r="AB39" s="3">
        <f>IF(SUM(Tabelle_Frageboegen[[#This Row],[Heizöl (l/a)]:[Holzhackschnitzel (Schüttraummeter/a):]])=0,1,0)</f>
        <v>1</v>
      </c>
    </row>
    <row r="40" spans="1:28" x14ac:dyDescent="0.25">
      <c r="A40" s="1">
        <v>25</v>
      </c>
      <c r="B40" s="1" t="s">
        <v>41</v>
      </c>
      <c r="C40" s="1" t="s">
        <v>143</v>
      </c>
      <c r="D40" s="1" t="s">
        <v>4</v>
      </c>
      <c r="E40" s="1">
        <f>IF(Tabelle_Frageboegen[[#This Row],[Anschlussinteresse:]]="ja",1,0)</f>
        <v>1</v>
      </c>
      <c r="F40" s="1">
        <f>IF(Tabelle_Frageboegen[[#This Row],[Anschlussinteresse:]]="ja &amp; unklar",1,0)</f>
        <v>0</v>
      </c>
      <c r="G40" s="1">
        <f>IF(Tabelle_Frageboegen[[#This Row],[Anschlussinteresse:]]="unklar",1,0)</f>
        <v>0</v>
      </c>
      <c r="H40" s="1">
        <f>IF(Tabelle_Frageboegen[[#This Row],[Anschlussinteresse:]]="nein &amp; unklar",1,0)</f>
        <v>0</v>
      </c>
      <c r="I40" s="1">
        <f>IF(Tabelle_Frageboegen[[#This Row],[Anschlussinteresse:]]="nein",1,0)</f>
        <v>0</v>
      </c>
      <c r="J40" s="1" t="s">
        <v>10</v>
      </c>
      <c r="K40" s="1">
        <f>IF(ISNUMBER(SEARCH("Heizöl",Tabelle_Frageboegen[[#This Row],[Bisheriger Energieträger:]]))=TRUE,1,0)</f>
        <v>1</v>
      </c>
      <c r="L40" s="1">
        <f>IF(ISNUMBER(SEARCH("Erdgas",Tabelle_Frageboegen[[#This Row],[Bisheriger Energieträger:]]))=TRUE,1,0)</f>
        <v>0</v>
      </c>
      <c r="M40" s="1">
        <f>IF(ISNUMBER(SEARCH("Flüssiggas",Tabelle_Frageboegen[[#This Row],[Bisheriger Energieträger:]]))=TRUE,1,0)</f>
        <v>0</v>
      </c>
      <c r="N40" s="1">
        <f>IF(ISNUMBER(SEARCH("Strom",Tabelle_Frageboegen[[#This Row],[Bisheriger Energieträger:]]))=TRUE,1,0)</f>
        <v>0</v>
      </c>
      <c r="O40" s="1">
        <f>IF(ISNUMBER(SEARCH("Wärmepumpe",Tabelle_Frageboegen[[#This Row],[Bisheriger Energieträger:]]))=TRUE,1,0)</f>
        <v>0</v>
      </c>
      <c r="P40" s="1">
        <f>IF(ISNUMBER(SEARCH("Holz",Tabelle_Frageboegen[[#This Row],[Bisheriger Energieträger:]]))=TRUE,1,0)</f>
        <v>0</v>
      </c>
      <c r="Q40" s="1">
        <f>IF(ISNUMBER(SEARCH("Pellets",Tabelle_Frageboegen[[#This Row],[Bisheriger Energieträger:]]))=TRUE,1,0)</f>
        <v>0</v>
      </c>
      <c r="R40" s="1">
        <f>IF(ISNUMBER(SEARCH("Hackschnitzel",Tabelle_Frageboegen[[#This Row],[Bisheriger Energieträger:]]))=TRUE,1,0)</f>
        <v>0</v>
      </c>
      <c r="S40" s="1">
        <f>IF(ISNUMBER(SEARCH("anderes",Tabelle_Frageboegen[[#This Row],[Bisheriger Energieträger:]]))=TRUE,1,0)</f>
        <v>0</v>
      </c>
      <c r="T40" s="2">
        <v>1500</v>
      </c>
      <c r="U40" s="2">
        <v>0</v>
      </c>
      <c r="V40" s="2">
        <v>0</v>
      </c>
      <c r="W40" s="2">
        <v>0</v>
      </c>
      <c r="X40" s="2">
        <v>0</v>
      </c>
      <c r="Y40" s="2">
        <v>0</v>
      </c>
      <c r="Z40" s="2">
        <v>0</v>
      </c>
      <c r="AA40" s="2">
        <v>0</v>
      </c>
      <c r="AB40" s="3">
        <f>IF(SUM(Tabelle_Frageboegen[[#This Row],[Heizöl (l/a)]:[Holzhackschnitzel (Schüttraummeter/a):]])=0,1,0)</f>
        <v>0</v>
      </c>
    </row>
    <row r="41" spans="1:28" x14ac:dyDescent="0.25">
      <c r="A41" s="1">
        <v>26</v>
      </c>
      <c r="B41" s="1" t="s">
        <v>52</v>
      </c>
      <c r="C41" s="1" t="s">
        <v>140</v>
      </c>
      <c r="D41" s="1" t="s">
        <v>4</v>
      </c>
      <c r="E41" s="1">
        <f>IF(Tabelle_Frageboegen[[#This Row],[Anschlussinteresse:]]="ja",1,0)</f>
        <v>1</v>
      </c>
      <c r="F41" s="1">
        <f>IF(Tabelle_Frageboegen[[#This Row],[Anschlussinteresse:]]="ja &amp; unklar",1,0)</f>
        <v>0</v>
      </c>
      <c r="G41" s="1">
        <f>IF(Tabelle_Frageboegen[[#This Row],[Anschlussinteresse:]]="unklar",1,0)</f>
        <v>0</v>
      </c>
      <c r="H41" s="1">
        <f>IF(Tabelle_Frageboegen[[#This Row],[Anschlussinteresse:]]="nein &amp; unklar",1,0)</f>
        <v>0</v>
      </c>
      <c r="I41" s="1">
        <f>IF(Tabelle_Frageboegen[[#This Row],[Anschlussinteresse:]]="nein",1,0)</f>
        <v>0</v>
      </c>
      <c r="J41" s="1" t="s">
        <v>53</v>
      </c>
      <c r="K41" s="1">
        <f>IF(ISNUMBER(SEARCH("Heizöl",Tabelle_Frageboegen[[#This Row],[Bisheriger Energieträger:]]))=TRUE,1,0)</f>
        <v>0</v>
      </c>
      <c r="L41" s="1">
        <f>IF(ISNUMBER(SEARCH("Erdgas",Tabelle_Frageboegen[[#This Row],[Bisheriger Energieträger:]]))=TRUE,1,0)</f>
        <v>1</v>
      </c>
      <c r="M41" s="1">
        <f>IF(ISNUMBER(SEARCH("Flüssiggas",Tabelle_Frageboegen[[#This Row],[Bisheriger Energieträger:]]))=TRUE,1,0)</f>
        <v>0</v>
      </c>
      <c r="N41" s="1">
        <f>IF(ISNUMBER(SEARCH("Strom",Tabelle_Frageboegen[[#This Row],[Bisheriger Energieträger:]]))=TRUE,1,0)</f>
        <v>0</v>
      </c>
      <c r="O41" s="1">
        <f>IF(ISNUMBER(SEARCH("Wärmepumpe",Tabelle_Frageboegen[[#This Row],[Bisheriger Energieträger:]]))=TRUE,1,0)</f>
        <v>0</v>
      </c>
      <c r="P41" s="1">
        <f>IF(ISNUMBER(SEARCH("Holz",Tabelle_Frageboegen[[#This Row],[Bisheriger Energieträger:]]))=TRUE,1,0)</f>
        <v>1</v>
      </c>
      <c r="Q41" s="1">
        <f>IF(ISNUMBER(SEARCH("Pellets",Tabelle_Frageboegen[[#This Row],[Bisheriger Energieträger:]]))=TRUE,1,0)</f>
        <v>0</v>
      </c>
      <c r="R41" s="1">
        <f>IF(ISNUMBER(SEARCH("Hackschnitzel",Tabelle_Frageboegen[[#This Row],[Bisheriger Energieträger:]]))=TRUE,1,0)</f>
        <v>0</v>
      </c>
      <c r="S41" s="1">
        <f>IF(ISNUMBER(SEARCH("anderes",Tabelle_Frageboegen[[#This Row],[Bisheriger Energieträger:]]))=TRUE,1,0)</f>
        <v>0</v>
      </c>
      <c r="T41" s="2">
        <v>0</v>
      </c>
      <c r="U41" s="2">
        <v>4090.909090909091</v>
      </c>
      <c r="V41" s="2">
        <v>0</v>
      </c>
      <c r="W41" s="2">
        <v>0</v>
      </c>
      <c r="X41" s="2">
        <v>0</v>
      </c>
      <c r="Y41" s="2">
        <v>2</v>
      </c>
      <c r="Z41" s="2">
        <v>0</v>
      </c>
      <c r="AA41" s="2">
        <v>0</v>
      </c>
      <c r="AB41" s="3">
        <f>IF(SUM(Tabelle_Frageboegen[[#This Row],[Heizöl (l/a)]:[Holzhackschnitzel (Schüttraummeter/a):]])=0,1,0)</f>
        <v>0</v>
      </c>
    </row>
    <row r="42" spans="1:28" x14ac:dyDescent="0.25">
      <c r="A42" s="1">
        <v>27</v>
      </c>
      <c r="B42" s="1" t="s">
        <v>54</v>
      </c>
      <c r="C42" s="1" t="s">
        <v>140</v>
      </c>
      <c r="D42" s="1" t="s">
        <v>4</v>
      </c>
      <c r="E42" s="1">
        <f>IF(Tabelle_Frageboegen[[#This Row],[Anschlussinteresse:]]="ja",1,0)</f>
        <v>1</v>
      </c>
      <c r="F42" s="1">
        <f>IF(Tabelle_Frageboegen[[#This Row],[Anschlussinteresse:]]="ja &amp; unklar",1,0)</f>
        <v>0</v>
      </c>
      <c r="G42" s="1">
        <f>IF(Tabelle_Frageboegen[[#This Row],[Anschlussinteresse:]]="unklar",1,0)</f>
        <v>0</v>
      </c>
      <c r="H42" s="1">
        <f>IF(Tabelle_Frageboegen[[#This Row],[Anschlussinteresse:]]="nein &amp; unklar",1,0)</f>
        <v>0</v>
      </c>
      <c r="I42" s="1">
        <f>IF(Tabelle_Frageboegen[[#This Row],[Anschlussinteresse:]]="nein",1,0)</f>
        <v>0</v>
      </c>
      <c r="J42" s="1" t="s">
        <v>10</v>
      </c>
      <c r="K42" s="1">
        <f>IF(ISNUMBER(SEARCH("Heizöl",Tabelle_Frageboegen[[#This Row],[Bisheriger Energieträger:]]))=TRUE,1,0)</f>
        <v>1</v>
      </c>
      <c r="L42" s="1">
        <f>IF(ISNUMBER(SEARCH("Erdgas",Tabelle_Frageboegen[[#This Row],[Bisheriger Energieträger:]]))=TRUE,1,0)</f>
        <v>0</v>
      </c>
      <c r="M42" s="1">
        <f>IF(ISNUMBER(SEARCH("Flüssiggas",Tabelle_Frageboegen[[#This Row],[Bisheriger Energieträger:]]))=TRUE,1,0)</f>
        <v>0</v>
      </c>
      <c r="N42" s="1">
        <f>IF(ISNUMBER(SEARCH("Strom",Tabelle_Frageboegen[[#This Row],[Bisheriger Energieträger:]]))=TRUE,1,0)</f>
        <v>0</v>
      </c>
      <c r="O42" s="1">
        <f>IF(ISNUMBER(SEARCH("Wärmepumpe",Tabelle_Frageboegen[[#This Row],[Bisheriger Energieträger:]]))=TRUE,1,0)</f>
        <v>0</v>
      </c>
      <c r="P42" s="1">
        <f>IF(ISNUMBER(SEARCH("Holz",Tabelle_Frageboegen[[#This Row],[Bisheriger Energieträger:]]))=TRUE,1,0)</f>
        <v>0</v>
      </c>
      <c r="Q42" s="1">
        <f>IF(ISNUMBER(SEARCH("Pellets",Tabelle_Frageboegen[[#This Row],[Bisheriger Energieträger:]]))=TRUE,1,0)</f>
        <v>0</v>
      </c>
      <c r="R42" s="1">
        <f>IF(ISNUMBER(SEARCH("Hackschnitzel",Tabelle_Frageboegen[[#This Row],[Bisheriger Energieträger:]]))=TRUE,1,0)</f>
        <v>0</v>
      </c>
      <c r="S42" s="1">
        <f>IF(ISNUMBER(SEARCH("anderes",Tabelle_Frageboegen[[#This Row],[Bisheriger Energieträger:]]))=TRUE,1,0)</f>
        <v>0</v>
      </c>
      <c r="T42" s="2">
        <v>2000</v>
      </c>
      <c r="U42" s="2">
        <v>0</v>
      </c>
      <c r="V42" s="2">
        <v>0</v>
      </c>
      <c r="W42" s="2">
        <v>0</v>
      </c>
      <c r="X42" s="2">
        <v>0</v>
      </c>
      <c r="Y42" s="2">
        <v>0</v>
      </c>
      <c r="Z42" s="2">
        <v>0</v>
      </c>
      <c r="AA42" s="2">
        <v>0</v>
      </c>
      <c r="AB42" s="3">
        <f>IF(SUM(Tabelle_Frageboegen[[#This Row],[Heizöl (l/a)]:[Holzhackschnitzel (Schüttraummeter/a):]])=0,1,0)</f>
        <v>0</v>
      </c>
    </row>
    <row r="43" spans="1:28" x14ac:dyDescent="0.25">
      <c r="A43" s="1">
        <v>28</v>
      </c>
      <c r="B43" s="1"/>
      <c r="C43" s="1" t="s">
        <v>32</v>
      </c>
      <c r="D43" s="1" t="s">
        <v>32</v>
      </c>
      <c r="E43" s="1">
        <f>IF(Tabelle_Frageboegen[[#This Row],[Anschlussinteresse:]]="ja",1,0)</f>
        <v>0</v>
      </c>
      <c r="F43" s="1">
        <f>IF(Tabelle_Frageboegen[[#This Row],[Anschlussinteresse:]]="ja &amp; unklar",1,0)</f>
        <v>0</v>
      </c>
      <c r="G43" s="1">
        <f>IF(Tabelle_Frageboegen[[#This Row],[Anschlussinteresse:]]="unklar",1,0)</f>
        <v>0</v>
      </c>
      <c r="H43" s="1">
        <f>IF(Tabelle_Frageboegen[[#This Row],[Anschlussinteresse:]]="nein &amp; unklar",1,0)</f>
        <v>0</v>
      </c>
      <c r="I43" s="1">
        <f>IF(Tabelle_Frageboegen[[#This Row],[Anschlussinteresse:]]="nein",1,0)</f>
        <v>0</v>
      </c>
      <c r="J43" s="1" t="s">
        <v>32</v>
      </c>
      <c r="K43" s="1">
        <f>IF(ISNUMBER(SEARCH("Heizöl",Tabelle_Frageboegen[[#This Row],[Bisheriger Energieträger:]]))=TRUE,1,0)</f>
        <v>0</v>
      </c>
      <c r="L43" s="1">
        <f>IF(ISNUMBER(SEARCH("Erdgas",Tabelle_Frageboegen[[#This Row],[Bisheriger Energieträger:]]))=TRUE,1,0)</f>
        <v>0</v>
      </c>
      <c r="M43" s="1">
        <f>IF(ISNUMBER(SEARCH("Flüssiggas",Tabelle_Frageboegen[[#This Row],[Bisheriger Energieträger:]]))=TRUE,1,0)</f>
        <v>0</v>
      </c>
      <c r="N43" s="1">
        <f>IF(ISNUMBER(SEARCH("Strom",Tabelle_Frageboegen[[#This Row],[Bisheriger Energieträger:]]))=TRUE,1,0)</f>
        <v>0</v>
      </c>
      <c r="O43" s="1">
        <f>IF(ISNUMBER(SEARCH("Wärmepumpe",Tabelle_Frageboegen[[#This Row],[Bisheriger Energieträger:]]))=TRUE,1,0)</f>
        <v>0</v>
      </c>
      <c r="P43" s="1">
        <f>IF(ISNUMBER(SEARCH("Holz",Tabelle_Frageboegen[[#This Row],[Bisheriger Energieträger:]]))=TRUE,1,0)</f>
        <v>0</v>
      </c>
      <c r="Q43" s="1">
        <f>IF(ISNUMBER(SEARCH("Pellets",Tabelle_Frageboegen[[#This Row],[Bisheriger Energieträger:]]))=TRUE,1,0)</f>
        <v>0</v>
      </c>
      <c r="R43" s="1">
        <f>IF(ISNUMBER(SEARCH("Hackschnitzel",Tabelle_Frageboegen[[#This Row],[Bisheriger Energieträger:]]))=TRUE,1,0)</f>
        <v>0</v>
      </c>
      <c r="S43" s="1">
        <f>IF(ISNUMBER(SEARCH("anderes",Tabelle_Frageboegen[[#This Row],[Bisheriger Energieträger:]]))=TRUE,1,0)</f>
        <v>0</v>
      </c>
      <c r="T43" s="2">
        <v>0</v>
      </c>
      <c r="U43" s="2">
        <v>0</v>
      </c>
      <c r="V43" s="2">
        <v>0</v>
      </c>
      <c r="W43" s="2">
        <v>0</v>
      </c>
      <c r="X43" s="2">
        <v>0</v>
      </c>
      <c r="Y43" s="2">
        <v>0</v>
      </c>
      <c r="Z43" s="2">
        <v>0</v>
      </c>
      <c r="AA43" s="2">
        <v>0</v>
      </c>
      <c r="AB43" s="3">
        <f>IF(SUM(Tabelle_Frageboegen[[#This Row],[Heizöl (l/a)]:[Holzhackschnitzel (Schüttraummeter/a):]])=0,1,0)</f>
        <v>1</v>
      </c>
    </row>
    <row r="44" spans="1:28" x14ac:dyDescent="0.25">
      <c r="A44" s="1">
        <v>29</v>
      </c>
      <c r="B44" s="1" t="s">
        <v>54</v>
      </c>
      <c r="C44" s="1" t="s">
        <v>140</v>
      </c>
      <c r="D44" s="1" t="s">
        <v>8</v>
      </c>
      <c r="E44" s="1">
        <f>IF(Tabelle_Frageboegen[[#This Row],[Anschlussinteresse:]]="ja",1,0)</f>
        <v>0</v>
      </c>
      <c r="F44" s="1">
        <f>IF(Tabelle_Frageboegen[[#This Row],[Anschlussinteresse:]]="ja &amp; unklar",1,0)</f>
        <v>0</v>
      </c>
      <c r="G44" s="1">
        <f>IF(Tabelle_Frageboegen[[#This Row],[Anschlussinteresse:]]="unklar",1,0)</f>
        <v>0</v>
      </c>
      <c r="H44" s="1">
        <f>IF(Tabelle_Frageboegen[[#This Row],[Anschlussinteresse:]]="nein &amp; unklar",1,0)</f>
        <v>0</v>
      </c>
      <c r="I44" s="1">
        <f>IF(Tabelle_Frageboegen[[#This Row],[Anschlussinteresse:]]="nein",1,0)</f>
        <v>1</v>
      </c>
      <c r="J44" s="1" t="s">
        <v>14</v>
      </c>
      <c r="K44" s="1">
        <f>IF(ISNUMBER(SEARCH("Heizöl",Tabelle_Frageboegen[[#This Row],[Bisheriger Energieträger:]]))=TRUE,1,0)</f>
        <v>0</v>
      </c>
      <c r="L44" s="1">
        <f>IF(ISNUMBER(SEARCH("Erdgas",Tabelle_Frageboegen[[#This Row],[Bisheriger Energieträger:]]))=TRUE,1,0)</f>
        <v>0</v>
      </c>
      <c r="M44" s="1">
        <f>IF(ISNUMBER(SEARCH("Flüssiggas",Tabelle_Frageboegen[[#This Row],[Bisheriger Energieträger:]]))=TRUE,1,0)</f>
        <v>0</v>
      </c>
      <c r="N44" s="1">
        <f>IF(ISNUMBER(SEARCH("Strom",Tabelle_Frageboegen[[#This Row],[Bisheriger Energieträger:]]))=TRUE,1,0)</f>
        <v>0</v>
      </c>
      <c r="O44" s="1">
        <f>IF(ISNUMBER(SEARCH("Wärmepumpe",Tabelle_Frageboegen[[#This Row],[Bisheriger Energieträger:]]))=TRUE,1,0)</f>
        <v>1</v>
      </c>
      <c r="P44" s="1">
        <f>IF(ISNUMBER(SEARCH("Holz",Tabelle_Frageboegen[[#This Row],[Bisheriger Energieträger:]]))=TRUE,1,0)</f>
        <v>0</v>
      </c>
      <c r="Q44" s="1">
        <f>IF(ISNUMBER(SEARCH("Pellets",Tabelle_Frageboegen[[#This Row],[Bisheriger Energieträger:]]))=TRUE,1,0)</f>
        <v>0</v>
      </c>
      <c r="R44" s="1">
        <f>IF(ISNUMBER(SEARCH("Hackschnitzel",Tabelle_Frageboegen[[#This Row],[Bisheriger Energieträger:]]))=TRUE,1,0)</f>
        <v>0</v>
      </c>
      <c r="S44" s="1">
        <f>IF(ISNUMBER(SEARCH("anderes",Tabelle_Frageboegen[[#This Row],[Bisheriger Energieträger:]]))=TRUE,1,0)</f>
        <v>0</v>
      </c>
      <c r="T44" s="2">
        <v>0</v>
      </c>
      <c r="U44" s="2">
        <v>0</v>
      </c>
      <c r="V44" s="2">
        <v>0</v>
      </c>
      <c r="W44" s="2">
        <v>0</v>
      </c>
      <c r="X44" s="2">
        <v>3500</v>
      </c>
      <c r="Y44" s="2">
        <v>0</v>
      </c>
      <c r="Z44" s="2">
        <v>0</v>
      </c>
      <c r="AA44" s="2">
        <v>0</v>
      </c>
      <c r="AB44" s="3">
        <f>IF(SUM(Tabelle_Frageboegen[[#This Row],[Heizöl (l/a)]:[Holzhackschnitzel (Schüttraummeter/a):]])=0,1,0)</f>
        <v>0</v>
      </c>
    </row>
    <row r="45" spans="1:28" x14ac:dyDescent="0.25">
      <c r="A45" s="1">
        <v>30</v>
      </c>
      <c r="B45" s="1" t="s">
        <v>54</v>
      </c>
      <c r="C45" s="1" t="s">
        <v>140</v>
      </c>
      <c r="D45" s="1" t="s">
        <v>6</v>
      </c>
      <c r="E45" s="1">
        <f>IF(Tabelle_Frageboegen[[#This Row],[Anschlussinteresse:]]="ja",1,0)</f>
        <v>0</v>
      </c>
      <c r="F45" s="1">
        <f>IF(Tabelle_Frageboegen[[#This Row],[Anschlussinteresse:]]="ja &amp; unklar",1,0)</f>
        <v>0</v>
      </c>
      <c r="G45" s="1">
        <f>IF(Tabelle_Frageboegen[[#This Row],[Anschlussinteresse:]]="unklar",1,0)</f>
        <v>1</v>
      </c>
      <c r="H45" s="1">
        <f>IF(Tabelle_Frageboegen[[#This Row],[Anschlussinteresse:]]="nein &amp; unklar",1,0)</f>
        <v>0</v>
      </c>
      <c r="I45" s="1">
        <f>IF(Tabelle_Frageboegen[[#This Row],[Anschlussinteresse:]]="nein",1,0)</f>
        <v>0</v>
      </c>
      <c r="J45" s="1" t="s">
        <v>39</v>
      </c>
      <c r="K45" s="1">
        <f>IF(ISNUMBER(SEARCH("Heizöl",Tabelle_Frageboegen[[#This Row],[Bisheriger Energieträger:]]))=TRUE,1,0)</f>
        <v>1</v>
      </c>
      <c r="L45" s="1">
        <f>IF(ISNUMBER(SEARCH("Erdgas",Tabelle_Frageboegen[[#This Row],[Bisheriger Energieträger:]]))=TRUE,1,0)</f>
        <v>0</v>
      </c>
      <c r="M45" s="1">
        <f>IF(ISNUMBER(SEARCH("Flüssiggas",Tabelle_Frageboegen[[#This Row],[Bisheriger Energieträger:]]))=TRUE,1,0)</f>
        <v>0</v>
      </c>
      <c r="N45" s="1">
        <f>IF(ISNUMBER(SEARCH("Strom",Tabelle_Frageboegen[[#This Row],[Bisheriger Energieträger:]]))=TRUE,1,0)</f>
        <v>0</v>
      </c>
      <c r="O45" s="1">
        <f>IF(ISNUMBER(SEARCH("Wärmepumpe",Tabelle_Frageboegen[[#This Row],[Bisheriger Energieträger:]]))=TRUE,1,0)</f>
        <v>0</v>
      </c>
      <c r="P45" s="1">
        <f>IF(ISNUMBER(SEARCH("Holz",Tabelle_Frageboegen[[#This Row],[Bisheriger Energieträger:]]))=TRUE,1,0)</f>
        <v>1</v>
      </c>
      <c r="Q45" s="1">
        <f>IF(ISNUMBER(SEARCH("Pellets",Tabelle_Frageboegen[[#This Row],[Bisheriger Energieträger:]]))=TRUE,1,0)</f>
        <v>0</v>
      </c>
      <c r="R45" s="1">
        <f>IF(ISNUMBER(SEARCH("Hackschnitzel",Tabelle_Frageboegen[[#This Row],[Bisheriger Energieträger:]]))=TRUE,1,0)</f>
        <v>0</v>
      </c>
      <c r="S45" s="1">
        <f>IF(ISNUMBER(SEARCH("anderes",Tabelle_Frageboegen[[#This Row],[Bisheriger Energieträger:]]))=TRUE,1,0)</f>
        <v>0</v>
      </c>
      <c r="T45" s="2">
        <v>2100</v>
      </c>
      <c r="U45" s="2">
        <v>0</v>
      </c>
      <c r="V45" s="2">
        <v>0</v>
      </c>
      <c r="W45" s="2">
        <v>0</v>
      </c>
      <c r="X45" s="2">
        <v>0</v>
      </c>
      <c r="Y45" s="2">
        <v>5</v>
      </c>
      <c r="Z45" s="2">
        <v>0</v>
      </c>
      <c r="AA45" s="2">
        <v>0</v>
      </c>
      <c r="AB45" s="3">
        <f>IF(SUM(Tabelle_Frageboegen[[#This Row],[Heizöl (l/a)]:[Holzhackschnitzel (Schüttraummeter/a):]])=0,1,0)</f>
        <v>0</v>
      </c>
    </row>
    <row r="46" spans="1:28" x14ac:dyDescent="0.25">
      <c r="A46" s="1">
        <v>31</v>
      </c>
      <c r="B46" s="1" t="s">
        <v>36</v>
      </c>
      <c r="C46" s="1" t="s">
        <v>140</v>
      </c>
      <c r="D46" s="1" t="s">
        <v>6</v>
      </c>
      <c r="E46" s="1">
        <f>IF(Tabelle_Frageboegen[[#This Row],[Anschlussinteresse:]]="ja",1,0)</f>
        <v>0</v>
      </c>
      <c r="F46" s="1">
        <f>IF(Tabelle_Frageboegen[[#This Row],[Anschlussinteresse:]]="ja &amp; unklar",1,0)</f>
        <v>0</v>
      </c>
      <c r="G46" s="1">
        <f>IF(Tabelle_Frageboegen[[#This Row],[Anschlussinteresse:]]="unklar",1,0)</f>
        <v>1</v>
      </c>
      <c r="H46" s="1">
        <f>IF(Tabelle_Frageboegen[[#This Row],[Anschlussinteresse:]]="nein &amp; unklar",1,0)</f>
        <v>0</v>
      </c>
      <c r="I46" s="1">
        <f>IF(Tabelle_Frageboegen[[#This Row],[Anschlussinteresse:]]="nein",1,0)</f>
        <v>0</v>
      </c>
      <c r="J46" s="1" t="s">
        <v>10</v>
      </c>
      <c r="K46" s="1">
        <f>IF(ISNUMBER(SEARCH("Heizöl",Tabelle_Frageboegen[[#This Row],[Bisheriger Energieträger:]]))=TRUE,1,0)</f>
        <v>1</v>
      </c>
      <c r="L46" s="1">
        <f>IF(ISNUMBER(SEARCH("Erdgas",Tabelle_Frageboegen[[#This Row],[Bisheriger Energieträger:]]))=TRUE,1,0)</f>
        <v>0</v>
      </c>
      <c r="M46" s="1">
        <f>IF(ISNUMBER(SEARCH("Flüssiggas",Tabelle_Frageboegen[[#This Row],[Bisheriger Energieträger:]]))=TRUE,1,0)</f>
        <v>0</v>
      </c>
      <c r="N46" s="1">
        <f>IF(ISNUMBER(SEARCH("Strom",Tabelle_Frageboegen[[#This Row],[Bisheriger Energieträger:]]))=TRUE,1,0)</f>
        <v>0</v>
      </c>
      <c r="O46" s="1">
        <f>IF(ISNUMBER(SEARCH("Wärmepumpe",Tabelle_Frageboegen[[#This Row],[Bisheriger Energieträger:]]))=TRUE,1,0)</f>
        <v>0</v>
      </c>
      <c r="P46" s="1">
        <f>IF(ISNUMBER(SEARCH("Holz",Tabelle_Frageboegen[[#This Row],[Bisheriger Energieträger:]]))=TRUE,1,0)</f>
        <v>0</v>
      </c>
      <c r="Q46" s="1">
        <f>IF(ISNUMBER(SEARCH("Pellets",Tabelle_Frageboegen[[#This Row],[Bisheriger Energieträger:]]))=TRUE,1,0)</f>
        <v>0</v>
      </c>
      <c r="R46" s="1">
        <f>IF(ISNUMBER(SEARCH("Hackschnitzel",Tabelle_Frageboegen[[#This Row],[Bisheriger Energieträger:]]))=TRUE,1,0)</f>
        <v>0</v>
      </c>
      <c r="S46" s="1">
        <f>IF(ISNUMBER(SEARCH("anderes",Tabelle_Frageboegen[[#This Row],[Bisheriger Energieträger:]]))=TRUE,1,0)</f>
        <v>0</v>
      </c>
      <c r="T46" s="2">
        <v>1800</v>
      </c>
      <c r="U46" s="2">
        <v>0</v>
      </c>
      <c r="V46" s="2">
        <v>0</v>
      </c>
      <c r="W46" s="2">
        <v>0</v>
      </c>
      <c r="X46" s="2">
        <v>0</v>
      </c>
      <c r="Y46" s="2">
        <v>0</v>
      </c>
      <c r="Z46" s="2">
        <v>0</v>
      </c>
      <c r="AA46" s="2">
        <v>0</v>
      </c>
      <c r="AB46" s="3">
        <f>IF(SUM(Tabelle_Frageboegen[[#This Row],[Heizöl (l/a)]:[Holzhackschnitzel (Schüttraummeter/a):]])=0,1,0)</f>
        <v>0</v>
      </c>
    </row>
    <row r="47" spans="1:28" x14ac:dyDescent="0.25">
      <c r="A47" s="1">
        <v>32</v>
      </c>
      <c r="B47" s="1" t="s">
        <v>54</v>
      </c>
      <c r="C47" s="1" t="s">
        <v>140</v>
      </c>
      <c r="D47" s="1" t="s">
        <v>8</v>
      </c>
      <c r="E47" s="1">
        <f>IF(Tabelle_Frageboegen[[#This Row],[Anschlussinteresse:]]="ja",1,0)</f>
        <v>0</v>
      </c>
      <c r="F47" s="1">
        <f>IF(Tabelle_Frageboegen[[#This Row],[Anschlussinteresse:]]="ja &amp; unklar",1,0)</f>
        <v>0</v>
      </c>
      <c r="G47" s="1">
        <f>IF(Tabelle_Frageboegen[[#This Row],[Anschlussinteresse:]]="unklar",1,0)</f>
        <v>0</v>
      </c>
      <c r="H47" s="1">
        <f>IF(Tabelle_Frageboegen[[#This Row],[Anschlussinteresse:]]="nein &amp; unklar",1,0)</f>
        <v>0</v>
      </c>
      <c r="I47" s="1">
        <f>IF(Tabelle_Frageboegen[[#This Row],[Anschlussinteresse:]]="nein",1,0)</f>
        <v>1</v>
      </c>
      <c r="J47" s="1" t="s">
        <v>14</v>
      </c>
      <c r="K47" s="1">
        <f>IF(ISNUMBER(SEARCH("Heizöl",Tabelle_Frageboegen[[#This Row],[Bisheriger Energieträger:]]))=TRUE,1,0)</f>
        <v>0</v>
      </c>
      <c r="L47" s="1">
        <f>IF(ISNUMBER(SEARCH("Erdgas",Tabelle_Frageboegen[[#This Row],[Bisheriger Energieträger:]]))=TRUE,1,0)</f>
        <v>0</v>
      </c>
      <c r="M47" s="1">
        <f>IF(ISNUMBER(SEARCH("Flüssiggas",Tabelle_Frageboegen[[#This Row],[Bisheriger Energieträger:]]))=TRUE,1,0)</f>
        <v>0</v>
      </c>
      <c r="N47" s="1">
        <f>IF(ISNUMBER(SEARCH("Strom",Tabelle_Frageboegen[[#This Row],[Bisheriger Energieträger:]]))=TRUE,1,0)</f>
        <v>0</v>
      </c>
      <c r="O47" s="1">
        <f>IF(ISNUMBER(SEARCH("Wärmepumpe",Tabelle_Frageboegen[[#This Row],[Bisheriger Energieträger:]]))=TRUE,1,0)</f>
        <v>1</v>
      </c>
      <c r="P47" s="1">
        <f>IF(ISNUMBER(SEARCH("Holz",Tabelle_Frageboegen[[#This Row],[Bisheriger Energieträger:]]))=TRUE,1,0)</f>
        <v>0</v>
      </c>
      <c r="Q47" s="1">
        <f>IF(ISNUMBER(SEARCH("Pellets",Tabelle_Frageboegen[[#This Row],[Bisheriger Energieträger:]]))=TRUE,1,0)</f>
        <v>0</v>
      </c>
      <c r="R47" s="1">
        <f>IF(ISNUMBER(SEARCH("Hackschnitzel",Tabelle_Frageboegen[[#This Row],[Bisheriger Energieträger:]]))=TRUE,1,0)</f>
        <v>0</v>
      </c>
      <c r="S47" s="1">
        <f>IF(ISNUMBER(SEARCH("anderes",Tabelle_Frageboegen[[#This Row],[Bisheriger Energieträger:]]))=TRUE,1,0)</f>
        <v>0</v>
      </c>
      <c r="T47" s="2">
        <v>0</v>
      </c>
      <c r="U47" s="2">
        <v>0</v>
      </c>
      <c r="V47" s="2">
        <v>0</v>
      </c>
      <c r="W47" s="2">
        <v>0</v>
      </c>
      <c r="X47" s="2">
        <v>5000</v>
      </c>
      <c r="Y47" s="2">
        <v>0</v>
      </c>
      <c r="Z47" s="2">
        <v>0</v>
      </c>
      <c r="AA47" s="2">
        <v>0</v>
      </c>
      <c r="AB47" s="3">
        <f>IF(SUM(Tabelle_Frageboegen[[#This Row],[Heizöl (l/a)]:[Holzhackschnitzel (Schüttraummeter/a):]])=0,1,0)</f>
        <v>0</v>
      </c>
    </row>
    <row r="48" spans="1:28" x14ac:dyDescent="0.25">
      <c r="A48" s="1">
        <v>33</v>
      </c>
      <c r="B48" s="1" t="s">
        <v>55</v>
      </c>
      <c r="C48" s="1" t="s">
        <v>140</v>
      </c>
      <c r="D48" s="1" t="s">
        <v>6</v>
      </c>
      <c r="E48" s="1">
        <f>IF(Tabelle_Frageboegen[[#This Row],[Anschlussinteresse:]]="ja",1,0)</f>
        <v>0</v>
      </c>
      <c r="F48" s="1">
        <f>IF(Tabelle_Frageboegen[[#This Row],[Anschlussinteresse:]]="ja &amp; unklar",1,0)</f>
        <v>0</v>
      </c>
      <c r="G48" s="1">
        <f>IF(Tabelle_Frageboegen[[#This Row],[Anschlussinteresse:]]="unklar",1,0)</f>
        <v>1</v>
      </c>
      <c r="H48" s="1">
        <f>IF(Tabelle_Frageboegen[[#This Row],[Anschlussinteresse:]]="nein &amp; unklar",1,0)</f>
        <v>0</v>
      </c>
      <c r="I48" s="1">
        <f>IF(Tabelle_Frageboegen[[#This Row],[Anschlussinteresse:]]="nein",1,0)</f>
        <v>0</v>
      </c>
      <c r="J48" s="1" t="s">
        <v>11</v>
      </c>
      <c r="K48" s="1">
        <f>IF(ISNUMBER(SEARCH("Heizöl",Tabelle_Frageboegen[[#This Row],[Bisheriger Energieträger:]]))=TRUE,1,0)</f>
        <v>0</v>
      </c>
      <c r="L48" s="1">
        <f>IF(ISNUMBER(SEARCH("Erdgas",Tabelle_Frageboegen[[#This Row],[Bisheriger Energieträger:]]))=TRUE,1,0)</f>
        <v>1</v>
      </c>
      <c r="M48" s="1">
        <f>IF(ISNUMBER(SEARCH("Flüssiggas",Tabelle_Frageboegen[[#This Row],[Bisheriger Energieträger:]]))=TRUE,1,0)</f>
        <v>0</v>
      </c>
      <c r="N48" s="1">
        <f>IF(ISNUMBER(SEARCH("Strom",Tabelle_Frageboegen[[#This Row],[Bisheriger Energieträger:]]))=TRUE,1,0)</f>
        <v>0</v>
      </c>
      <c r="O48" s="1">
        <f>IF(ISNUMBER(SEARCH("Wärmepumpe",Tabelle_Frageboegen[[#This Row],[Bisheriger Energieträger:]]))=TRUE,1,0)</f>
        <v>0</v>
      </c>
      <c r="P48" s="1">
        <f>IF(ISNUMBER(SEARCH("Holz",Tabelle_Frageboegen[[#This Row],[Bisheriger Energieträger:]]))=TRUE,1,0)</f>
        <v>0</v>
      </c>
      <c r="Q48" s="1">
        <f>IF(ISNUMBER(SEARCH("Pellets",Tabelle_Frageboegen[[#This Row],[Bisheriger Energieträger:]]))=TRUE,1,0)</f>
        <v>0</v>
      </c>
      <c r="R48" s="1">
        <f>IF(ISNUMBER(SEARCH("Hackschnitzel",Tabelle_Frageboegen[[#This Row],[Bisheriger Energieträger:]]))=TRUE,1,0)</f>
        <v>0</v>
      </c>
      <c r="S48" s="1">
        <f>IF(ISNUMBER(SEARCH("anderes",Tabelle_Frageboegen[[#This Row],[Bisheriger Energieträger:]]))=TRUE,1,0)</f>
        <v>0</v>
      </c>
      <c r="T48" s="2">
        <v>0</v>
      </c>
      <c r="U48" s="2">
        <v>911.27272727272725</v>
      </c>
      <c r="V48" s="2">
        <v>0</v>
      </c>
      <c r="W48" s="2">
        <v>0</v>
      </c>
      <c r="X48" s="2">
        <v>0</v>
      </c>
      <c r="Y48" s="2">
        <v>0</v>
      </c>
      <c r="Z48" s="2">
        <v>0</v>
      </c>
      <c r="AA48" s="2">
        <v>0</v>
      </c>
      <c r="AB48" s="3">
        <f>IF(SUM(Tabelle_Frageboegen[[#This Row],[Heizöl (l/a)]:[Holzhackschnitzel (Schüttraummeter/a):]])=0,1,0)</f>
        <v>0</v>
      </c>
    </row>
    <row r="49" spans="1:28" x14ac:dyDescent="0.25">
      <c r="A49" s="1">
        <v>34</v>
      </c>
      <c r="B49" s="1" t="s">
        <v>56</v>
      </c>
      <c r="C49" s="1" t="s">
        <v>140</v>
      </c>
      <c r="D49" s="1" t="s">
        <v>8</v>
      </c>
      <c r="E49" s="1">
        <f>IF(Tabelle_Frageboegen[[#This Row],[Anschlussinteresse:]]="ja",1,0)</f>
        <v>0</v>
      </c>
      <c r="F49" s="1">
        <f>IF(Tabelle_Frageboegen[[#This Row],[Anschlussinteresse:]]="ja &amp; unklar",1,0)</f>
        <v>0</v>
      </c>
      <c r="G49" s="1">
        <f>IF(Tabelle_Frageboegen[[#This Row],[Anschlussinteresse:]]="unklar",1,0)</f>
        <v>0</v>
      </c>
      <c r="H49" s="1">
        <f>IF(Tabelle_Frageboegen[[#This Row],[Anschlussinteresse:]]="nein &amp; unklar",1,0)</f>
        <v>0</v>
      </c>
      <c r="I49" s="1">
        <f>IF(Tabelle_Frageboegen[[#This Row],[Anschlussinteresse:]]="nein",1,0)</f>
        <v>1</v>
      </c>
      <c r="J49" s="1" t="s">
        <v>14</v>
      </c>
      <c r="K49" s="1">
        <f>IF(ISNUMBER(SEARCH("Heizöl",Tabelle_Frageboegen[[#This Row],[Bisheriger Energieträger:]]))=TRUE,1,0)</f>
        <v>0</v>
      </c>
      <c r="L49" s="1">
        <f>IF(ISNUMBER(SEARCH("Erdgas",Tabelle_Frageboegen[[#This Row],[Bisheriger Energieträger:]]))=TRUE,1,0)</f>
        <v>0</v>
      </c>
      <c r="M49" s="1">
        <f>IF(ISNUMBER(SEARCH("Flüssiggas",Tabelle_Frageboegen[[#This Row],[Bisheriger Energieträger:]]))=TRUE,1,0)</f>
        <v>0</v>
      </c>
      <c r="N49" s="1">
        <f>IF(ISNUMBER(SEARCH("Strom",Tabelle_Frageboegen[[#This Row],[Bisheriger Energieträger:]]))=TRUE,1,0)</f>
        <v>0</v>
      </c>
      <c r="O49" s="1">
        <f>IF(ISNUMBER(SEARCH("Wärmepumpe",Tabelle_Frageboegen[[#This Row],[Bisheriger Energieträger:]]))=TRUE,1,0)</f>
        <v>1</v>
      </c>
      <c r="P49" s="1">
        <f>IF(ISNUMBER(SEARCH("Holz",Tabelle_Frageboegen[[#This Row],[Bisheriger Energieträger:]]))=TRUE,1,0)</f>
        <v>0</v>
      </c>
      <c r="Q49" s="1">
        <f>IF(ISNUMBER(SEARCH("Pellets",Tabelle_Frageboegen[[#This Row],[Bisheriger Energieträger:]]))=TRUE,1,0)</f>
        <v>0</v>
      </c>
      <c r="R49" s="1">
        <f>IF(ISNUMBER(SEARCH("Hackschnitzel",Tabelle_Frageboegen[[#This Row],[Bisheriger Energieträger:]]))=TRUE,1,0)</f>
        <v>0</v>
      </c>
      <c r="S49" s="1">
        <f>IF(ISNUMBER(SEARCH("anderes",Tabelle_Frageboegen[[#This Row],[Bisheriger Energieträger:]]))=TRUE,1,0)</f>
        <v>0</v>
      </c>
      <c r="T49" s="2">
        <v>0</v>
      </c>
      <c r="U49" s="2">
        <v>0</v>
      </c>
      <c r="V49" s="2">
        <v>0</v>
      </c>
      <c r="W49" s="2">
        <v>0</v>
      </c>
      <c r="X49" s="2">
        <v>3000</v>
      </c>
      <c r="Y49" s="2">
        <v>0</v>
      </c>
      <c r="Z49" s="2">
        <v>0</v>
      </c>
      <c r="AA49" s="2">
        <v>0</v>
      </c>
      <c r="AB49" s="3">
        <f>IF(SUM(Tabelle_Frageboegen[[#This Row],[Heizöl (l/a)]:[Holzhackschnitzel (Schüttraummeter/a):]])=0,1,0)</f>
        <v>0</v>
      </c>
    </row>
    <row r="50" spans="1:28" x14ac:dyDescent="0.25">
      <c r="A50" s="1">
        <v>35</v>
      </c>
      <c r="B50" s="1" t="s">
        <v>57</v>
      </c>
      <c r="C50" s="1" t="s">
        <v>140</v>
      </c>
      <c r="D50" s="1" t="s">
        <v>4</v>
      </c>
      <c r="E50" s="1">
        <f>IF(Tabelle_Frageboegen[[#This Row],[Anschlussinteresse:]]="ja",1,0)</f>
        <v>1</v>
      </c>
      <c r="F50" s="1">
        <f>IF(Tabelle_Frageboegen[[#This Row],[Anschlussinteresse:]]="ja &amp; unklar",1,0)</f>
        <v>0</v>
      </c>
      <c r="G50" s="1">
        <f>IF(Tabelle_Frageboegen[[#This Row],[Anschlussinteresse:]]="unklar",1,0)</f>
        <v>0</v>
      </c>
      <c r="H50" s="1">
        <f>IF(Tabelle_Frageboegen[[#This Row],[Anschlussinteresse:]]="nein &amp; unklar",1,0)</f>
        <v>0</v>
      </c>
      <c r="I50" s="1">
        <f>IF(Tabelle_Frageboegen[[#This Row],[Anschlussinteresse:]]="nein",1,0)</f>
        <v>0</v>
      </c>
      <c r="J50" s="1" t="s">
        <v>11</v>
      </c>
      <c r="K50" s="1">
        <f>IF(ISNUMBER(SEARCH("Heizöl",Tabelle_Frageboegen[[#This Row],[Bisheriger Energieträger:]]))=TRUE,1,0)</f>
        <v>0</v>
      </c>
      <c r="L50" s="1">
        <f>IF(ISNUMBER(SEARCH("Erdgas",Tabelle_Frageboegen[[#This Row],[Bisheriger Energieträger:]]))=TRUE,1,0)</f>
        <v>1</v>
      </c>
      <c r="M50" s="1">
        <f>IF(ISNUMBER(SEARCH("Flüssiggas",Tabelle_Frageboegen[[#This Row],[Bisheriger Energieträger:]]))=TRUE,1,0)</f>
        <v>0</v>
      </c>
      <c r="N50" s="1">
        <f>IF(ISNUMBER(SEARCH("Strom",Tabelle_Frageboegen[[#This Row],[Bisheriger Energieträger:]]))=TRUE,1,0)</f>
        <v>0</v>
      </c>
      <c r="O50" s="1">
        <f>IF(ISNUMBER(SEARCH("Wärmepumpe",Tabelle_Frageboegen[[#This Row],[Bisheriger Energieträger:]]))=TRUE,1,0)</f>
        <v>0</v>
      </c>
      <c r="P50" s="1">
        <f>IF(ISNUMBER(SEARCH("Holz",Tabelle_Frageboegen[[#This Row],[Bisheriger Energieträger:]]))=TRUE,1,0)</f>
        <v>0</v>
      </c>
      <c r="Q50" s="1">
        <f>IF(ISNUMBER(SEARCH("Pellets",Tabelle_Frageboegen[[#This Row],[Bisheriger Energieträger:]]))=TRUE,1,0)</f>
        <v>0</v>
      </c>
      <c r="R50" s="1">
        <f>IF(ISNUMBER(SEARCH("Hackschnitzel",Tabelle_Frageboegen[[#This Row],[Bisheriger Energieträger:]]))=TRUE,1,0)</f>
        <v>0</v>
      </c>
      <c r="S50" s="1">
        <f>IF(ISNUMBER(SEARCH("anderes",Tabelle_Frageboegen[[#This Row],[Bisheriger Energieträger:]]))=TRUE,1,0)</f>
        <v>0</v>
      </c>
      <c r="T50" s="2">
        <v>0</v>
      </c>
      <c r="U50" s="29">
        <v>6500</v>
      </c>
      <c r="V50" s="2">
        <v>0</v>
      </c>
      <c r="W50" s="2">
        <v>0</v>
      </c>
      <c r="X50" s="2">
        <v>0</v>
      </c>
      <c r="Y50" s="2">
        <v>0</v>
      </c>
      <c r="Z50" s="2">
        <v>0</v>
      </c>
      <c r="AA50" s="2">
        <v>0</v>
      </c>
      <c r="AB50" s="3">
        <f>IF(SUM(Tabelle_Frageboegen[[#This Row],[Heizöl (l/a)]:[Holzhackschnitzel (Schüttraummeter/a):]])=0,1,0)</f>
        <v>0</v>
      </c>
    </row>
    <row r="51" spans="1:28" x14ac:dyDescent="0.25">
      <c r="A51" s="1">
        <v>36</v>
      </c>
      <c r="B51" s="1" t="s">
        <v>57</v>
      </c>
      <c r="C51" s="1" t="s">
        <v>140</v>
      </c>
      <c r="D51" s="1" t="s">
        <v>4</v>
      </c>
      <c r="E51" s="1">
        <f>IF(Tabelle_Frageboegen[[#This Row],[Anschlussinteresse:]]="ja",1,0)</f>
        <v>1</v>
      </c>
      <c r="F51" s="1">
        <f>IF(Tabelle_Frageboegen[[#This Row],[Anschlussinteresse:]]="ja &amp; unklar",1,0)</f>
        <v>0</v>
      </c>
      <c r="G51" s="1">
        <f>IF(Tabelle_Frageboegen[[#This Row],[Anschlussinteresse:]]="unklar",1,0)</f>
        <v>0</v>
      </c>
      <c r="H51" s="1">
        <f>IF(Tabelle_Frageboegen[[#This Row],[Anschlussinteresse:]]="nein &amp; unklar",1,0)</f>
        <v>0</v>
      </c>
      <c r="I51" s="1">
        <f>IF(Tabelle_Frageboegen[[#This Row],[Anschlussinteresse:]]="nein",1,0)</f>
        <v>0</v>
      </c>
      <c r="J51" s="1" t="s">
        <v>11</v>
      </c>
      <c r="K51" s="1">
        <f>IF(ISNUMBER(SEARCH("Heizöl",Tabelle_Frageboegen[[#This Row],[Bisheriger Energieträger:]]))=TRUE,1,0)</f>
        <v>0</v>
      </c>
      <c r="L51" s="1">
        <f>IF(ISNUMBER(SEARCH("Erdgas",Tabelle_Frageboegen[[#This Row],[Bisheriger Energieträger:]]))=TRUE,1,0)</f>
        <v>1</v>
      </c>
      <c r="M51" s="1">
        <f>IF(ISNUMBER(SEARCH("Flüssiggas",Tabelle_Frageboegen[[#This Row],[Bisheriger Energieträger:]]))=TRUE,1,0)</f>
        <v>0</v>
      </c>
      <c r="N51" s="1">
        <f>IF(ISNUMBER(SEARCH("Strom",Tabelle_Frageboegen[[#This Row],[Bisheriger Energieträger:]]))=TRUE,1,0)</f>
        <v>0</v>
      </c>
      <c r="O51" s="1">
        <f>IF(ISNUMBER(SEARCH("Wärmepumpe",Tabelle_Frageboegen[[#This Row],[Bisheriger Energieträger:]]))=TRUE,1,0)</f>
        <v>0</v>
      </c>
      <c r="P51" s="1">
        <f>IF(ISNUMBER(SEARCH("Holz",Tabelle_Frageboegen[[#This Row],[Bisheriger Energieträger:]]))=TRUE,1,0)</f>
        <v>0</v>
      </c>
      <c r="Q51" s="1">
        <f>IF(ISNUMBER(SEARCH("Pellets",Tabelle_Frageboegen[[#This Row],[Bisheriger Energieträger:]]))=TRUE,1,0)</f>
        <v>0</v>
      </c>
      <c r="R51" s="1">
        <f>IF(ISNUMBER(SEARCH("Hackschnitzel",Tabelle_Frageboegen[[#This Row],[Bisheriger Energieträger:]]))=TRUE,1,0)</f>
        <v>0</v>
      </c>
      <c r="S51" s="1">
        <f>IF(ISNUMBER(SEARCH("anderes",Tabelle_Frageboegen[[#This Row],[Bisheriger Energieträger:]]))=TRUE,1,0)</f>
        <v>0</v>
      </c>
      <c r="T51" s="2">
        <v>0</v>
      </c>
      <c r="U51" s="29">
        <v>3000</v>
      </c>
      <c r="V51" s="2">
        <v>0</v>
      </c>
      <c r="W51" s="2">
        <v>0</v>
      </c>
      <c r="X51" s="2">
        <v>0</v>
      </c>
      <c r="Y51" s="2">
        <v>0</v>
      </c>
      <c r="Z51" s="2">
        <v>0</v>
      </c>
      <c r="AA51" s="2">
        <v>0</v>
      </c>
      <c r="AB51" s="3">
        <f>IF(SUM(Tabelle_Frageboegen[[#This Row],[Heizöl (l/a)]:[Holzhackschnitzel (Schüttraummeter/a):]])=0,1,0)</f>
        <v>0</v>
      </c>
    </row>
    <row r="52" spans="1:28" x14ac:dyDescent="0.25">
      <c r="A52" s="1">
        <v>37</v>
      </c>
      <c r="B52" s="1" t="s">
        <v>58</v>
      </c>
      <c r="C52" s="1" t="s">
        <v>148</v>
      </c>
      <c r="D52" s="1" t="s">
        <v>8</v>
      </c>
      <c r="E52" s="1">
        <f>IF(Tabelle_Frageboegen[[#This Row],[Anschlussinteresse:]]="ja",1,0)</f>
        <v>0</v>
      </c>
      <c r="F52" s="1">
        <f>IF(Tabelle_Frageboegen[[#This Row],[Anschlussinteresse:]]="ja &amp; unklar",1,0)</f>
        <v>0</v>
      </c>
      <c r="G52" s="1">
        <f>IF(Tabelle_Frageboegen[[#This Row],[Anschlussinteresse:]]="unklar",1,0)</f>
        <v>0</v>
      </c>
      <c r="H52" s="1">
        <f>IF(Tabelle_Frageboegen[[#This Row],[Anschlussinteresse:]]="nein &amp; unklar",1,0)</f>
        <v>0</v>
      </c>
      <c r="I52" s="1">
        <f>IF(Tabelle_Frageboegen[[#This Row],[Anschlussinteresse:]]="nein",1,0)</f>
        <v>1</v>
      </c>
      <c r="J52" s="1" t="s">
        <v>59</v>
      </c>
      <c r="K52" s="1">
        <f>IF(ISNUMBER(SEARCH("Heizöl",Tabelle_Frageboegen[[#This Row],[Bisheriger Energieträger:]]))=TRUE,1,0)</f>
        <v>0</v>
      </c>
      <c r="L52" s="1">
        <f>IF(ISNUMBER(SEARCH("Erdgas",Tabelle_Frageboegen[[#This Row],[Bisheriger Energieträger:]]))=TRUE,1,0)</f>
        <v>0</v>
      </c>
      <c r="M52" s="1">
        <f>IF(ISNUMBER(SEARCH("Flüssiggas",Tabelle_Frageboegen[[#This Row],[Bisheriger Energieträger:]]))=TRUE,1,0)</f>
        <v>0</v>
      </c>
      <c r="N52" s="1">
        <f>IF(ISNUMBER(SEARCH("Strom",Tabelle_Frageboegen[[#This Row],[Bisheriger Energieträger:]]))=TRUE,1,0)</f>
        <v>0</v>
      </c>
      <c r="O52" s="1">
        <f>IF(ISNUMBER(SEARCH("Wärmepumpe",Tabelle_Frageboegen[[#This Row],[Bisheriger Energieträger:]]))=TRUE,1,0)</f>
        <v>0</v>
      </c>
      <c r="P52" s="1">
        <f>IF(ISNUMBER(SEARCH("Holz",Tabelle_Frageboegen[[#This Row],[Bisheriger Energieträger:]]))=TRUE,1,0)</f>
        <v>1</v>
      </c>
      <c r="Q52" s="1">
        <f>IF(ISNUMBER(SEARCH("Pellets",Tabelle_Frageboegen[[#This Row],[Bisheriger Energieträger:]]))=TRUE,1,0)</f>
        <v>1</v>
      </c>
      <c r="R52" s="1">
        <f>IF(ISNUMBER(SEARCH("Hackschnitzel",Tabelle_Frageboegen[[#This Row],[Bisheriger Energieträger:]]))=TRUE,1,0)</f>
        <v>0</v>
      </c>
      <c r="S52" s="1">
        <f>IF(ISNUMBER(SEARCH("anderes",Tabelle_Frageboegen[[#This Row],[Bisheriger Energieträger:]]))=TRUE,1,0)</f>
        <v>0</v>
      </c>
      <c r="T52" s="2">
        <v>0</v>
      </c>
      <c r="U52" s="2">
        <v>0</v>
      </c>
      <c r="V52" s="2">
        <v>0</v>
      </c>
      <c r="W52" s="2">
        <v>0</v>
      </c>
      <c r="X52" s="2">
        <v>0</v>
      </c>
      <c r="Y52" s="2">
        <v>2</v>
      </c>
      <c r="Z52" s="2">
        <v>4000</v>
      </c>
      <c r="AA52" s="2">
        <v>0</v>
      </c>
      <c r="AB52" s="3">
        <f>IF(SUM(Tabelle_Frageboegen[[#This Row],[Heizöl (l/a)]:[Holzhackschnitzel (Schüttraummeter/a):]])=0,1,0)</f>
        <v>0</v>
      </c>
    </row>
    <row r="53" spans="1:28" x14ac:dyDescent="0.25">
      <c r="A53" s="1">
        <v>38</v>
      </c>
      <c r="B53" s="1" t="s">
        <v>60</v>
      </c>
      <c r="C53" s="1" t="s">
        <v>140</v>
      </c>
      <c r="D53" s="1" t="s">
        <v>8</v>
      </c>
      <c r="E53" s="1">
        <f>IF(Tabelle_Frageboegen[[#This Row],[Anschlussinteresse:]]="ja",1,0)</f>
        <v>0</v>
      </c>
      <c r="F53" s="1">
        <f>IF(Tabelle_Frageboegen[[#This Row],[Anschlussinteresse:]]="ja &amp; unklar",1,0)</f>
        <v>0</v>
      </c>
      <c r="G53" s="1">
        <f>IF(Tabelle_Frageboegen[[#This Row],[Anschlussinteresse:]]="unklar",1,0)</f>
        <v>0</v>
      </c>
      <c r="H53" s="1">
        <f>IF(Tabelle_Frageboegen[[#This Row],[Anschlussinteresse:]]="nein &amp; unklar",1,0)</f>
        <v>0</v>
      </c>
      <c r="I53" s="1">
        <f>IF(Tabelle_Frageboegen[[#This Row],[Anschlussinteresse:]]="nein",1,0)</f>
        <v>1</v>
      </c>
      <c r="J53" s="1" t="s">
        <v>47</v>
      </c>
      <c r="K53" s="1">
        <f>IF(ISNUMBER(SEARCH("Heizöl",Tabelle_Frageboegen[[#This Row],[Bisheriger Energieträger:]]))=TRUE,1,0)</f>
        <v>0</v>
      </c>
      <c r="L53" s="1">
        <f>IF(ISNUMBER(SEARCH("Erdgas",Tabelle_Frageboegen[[#This Row],[Bisheriger Energieträger:]]))=TRUE,1,0)</f>
        <v>0</v>
      </c>
      <c r="M53" s="1">
        <f>IF(ISNUMBER(SEARCH("Flüssiggas",Tabelle_Frageboegen[[#This Row],[Bisheriger Energieträger:]]))=TRUE,1,0)</f>
        <v>0</v>
      </c>
      <c r="N53" s="1">
        <f>IF(ISNUMBER(SEARCH("Strom",Tabelle_Frageboegen[[#This Row],[Bisheriger Energieträger:]]))=TRUE,1,0)</f>
        <v>0</v>
      </c>
      <c r="O53" s="1">
        <f>IF(ISNUMBER(SEARCH("Wärmepumpe",Tabelle_Frageboegen[[#This Row],[Bisheriger Energieträger:]]))=TRUE,1,0)</f>
        <v>0</v>
      </c>
      <c r="P53" s="1">
        <f>IF(ISNUMBER(SEARCH("Holz",Tabelle_Frageboegen[[#This Row],[Bisheriger Energieträger:]]))=TRUE,1,0)</f>
        <v>0</v>
      </c>
      <c r="Q53" s="1">
        <f>IF(ISNUMBER(SEARCH("Pellets",Tabelle_Frageboegen[[#This Row],[Bisheriger Energieträger:]]))=TRUE,1,0)</f>
        <v>0</v>
      </c>
      <c r="R53" s="1">
        <f>IF(ISNUMBER(SEARCH("Hackschnitzel",Tabelle_Frageboegen[[#This Row],[Bisheriger Energieträger:]]))=TRUE,1,0)</f>
        <v>0</v>
      </c>
      <c r="S53" s="1">
        <f>IF(ISNUMBER(SEARCH("anderes",Tabelle_Frageboegen[[#This Row],[Bisheriger Energieträger:]]))=TRUE,1,0)</f>
        <v>1</v>
      </c>
      <c r="T53" s="2">
        <v>0</v>
      </c>
      <c r="U53" s="2">
        <v>0</v>
      </c>
      <c r="V53" s="2">
        <v>0</v>
      </c>
      <c r="W53" s="2">
        <v>0</v>
      </c>
      <c r="X53" s="2">
        <v>0</v>
      </c>
      <c r="Y53" s="2">
        <v>0</v>
      </c>
      <c r="Z53" s="2">
        <v>0</v>
      </c>
      <c r="AA53" s="2">
        <v>0</v>
      </c>
      <c r="AB53" s="3">
        <f>IF(SUM(Tabelle_Frageboegen[[#This Row],[Heizöl (l/a)]:[Holzhackschnitzel (Schüttraummeter/a):]])=0,1,0)</f>
        <v>1</v>
      </c>
    </row>
    <row r="54" spans="1:28" x14ac:dyDescent="0.25">
      <c r="A54" s="1">
        <v>39</v>
      </c>
      <c r="B54" s="1" t="s">
        <v>36</v>
      </c>
      <c r="C54" s="1" t="s">
        <v>140</v>
      </c>
      <c r="D54" s="1" t="s">
        <v>4</v>
      </c>
      <c r="E54" s="1">
        <f>IF(Tabelle_Frageboegen[[#This Row],[Anschlussinteresse:]]="ja",1,0)</f>
        <v>1</v>
      </c>
      <c r="F54" s="1">
        <f>IF(Tabelle_Frageboegen[[#This Row],[Anschlussinteresse:]]="ja &amp; unklar",1,0)</f>
        <v>0</v>
      </c>
      <c r="G54" s="1">
        <f>IF(Tabelle_Frageboegen[[#This Row],[Anschlussinteresse:]]="unklar",1,0)</f>
        <v>0</v>
      </c>
      <c r="H54" s="1">
        <f>IF(Tabelle_Frageboegen[[#This Row],[Anschlussinteresse:]]="nein &amp; unklar",1,0)</f>
        <v>0</v>
      </c>
      <c r="I54" s="1">
        <f>IF(Tabelle_Frageboegen[[#This Row],[Anschlussinteresse:]]="nein",1,0)</f>
        <v>0</v>
      </c>
      <c r="J54" s="1" t="s">
        <v>39</v>
      </c>
      <c r="K54" s="1">
        <f>IF(ISNUMBER(SEARCH("Heizöl",Tabelle_Frageboegen[[#This Row],[Bisheriger Energieträger:]]))=TRUE,1,0)</f>
        <v>1</v>
      </c>
      <c r="L54" s="1">
        <f>IF(ISNUMBER(SEARCH("Erdgas",Tabelle_Frageboegen[[#This Row],[Bisheriger Energieträger:]]))=TRUE,1,0)</f>
        <v>0</v>
      </c>
      <c r="M54" s="1">
        <f>IF(ISNUMBER(SEARCH("Flüssiggas",Tabelle_Frageboegen[[#This Row],[Bisheriger Energieträger:]]))=TRUE,1,0)</f>
        <v>0</v>
      </c>
      <c r="N54" s="1">
        <f>IF(ISNUMBER(SEARCH("Strom",Tabelle_Frageboegen[[#This Row],[Bisheriger Energieträger:]]))=TRUE,1,0)</f>
        <v>0</v>
      </c>
      <c r="O54" s="1">
        <f>IF(ISNUMBER(SEARCH("Wärmepumpe",Tabelle_Frageboegen[[#This Row],[Bisheriger Energieträger:]]))=TRUE,1,0)</f>
        <v>0</v>
      </c>
      <c r="P54" s="1">
        <f>IF(ISNUMBER(SEARCH("Holz",Tabelle_Frageboegen[[#This Row],[Bisheriger Energieträger:]]))=TRUE,1,0)</f>
        <v>1</v>
      </c>
      <c r="Q54" s="1">
        <f>IF(ISNUMBER(SEARCH("Pellets",Tabelle_Frageboegen[[#This Row],[Bisheriger Energieträger:]]))=TRUE,1,0)</f>
        <v>0</v>
      </c>
      <c r="R54" s="1">
        <f>IF(ISNUMBER(SEARCH("Hackschnitzel",Tabelle_Frageboegen[[#This Row],[Bisheriger Energieträger:]]))=TRUE,1,0)</f>
        <v>0</v>
      </c>
      <c r="S54" s="1">
        <f>IF(ISNUMBER(SEARCH("anderes",Tabelle_Frageboegen[[#This Row],[Bisheriger Energieträger:]]))=TRUE,1,0)</f>
        <v>0</v>
      </c>
      <c r="T54" s="2">
        <v>600</v>
      </c>
      <c r="U54" s="2">
        <v>0</v>
      </c>
      <c r="V54" s="2">
        <v>0</v>
      </c>
      <c r="W54" s="2">
        <v>0</v>
      </c>
      <c r="X54" s="2">
        <v>0</v>
      </c>
      <c r="Y54" s="2">
        <v>2</v>
      </c>
      <c r="Z54" s="2">
        <v>0</v>
      </c>
      <c r="AA54" s="2">
        <v>0</v>
      </c>
      <c r="AB54" s="3">
        <f>IF(SUM(Tabelle_Frageboegen[[#This Row],[Heizöl (l/a)]:[Holzhackschnitzel (Schüttraummeter/a):]])=0,1,0)</f>
        <v>0</v>
      </c>
    </row>
    <row r="55" spans="1:28" x14ac:dyDescent="0.25">
      <c r="A55" s="1">
        <v>40</v>
      </c>
      <c r="B55" s="1" t="s">
        <v>29</v>
      </c>
      <c r="C55" s="1" t="s">
        <v>140</v>
      </c>
      <c r="D55" s="1" t="s">
        <v>8</v>
      </c>
      <c r="E55" s="1">
        <f>IF(Tabelle_Frageboegen[[#This Row],[Anschlussinteresse:]]="ja",1,0)</f>
        <v>0</v>
      </c>
      <c r="F55" s="1">
        <f>IF(Tabelle_Frageboegen[[#This Row],[Anschlussinteresse:]]="ja &amp; unklar",1,0)</f>
        <v>0</v>
      </c>
      <c r="G55" s="1">
        <f>IF(Tabelle_Frageboegen[[#This Row],[Anschlussinteresse:]]="unklar",1,0)</f>
        <v>0</v>
      </c>
      <c r="H55" s="1">
        <f>IF(Tabelle_Frageboegen[[#This Row],[Anschlussinteresse:]]="nein &amp; unklar",1,0)</f>
        <v>0</v>
      </c>
      <c r="I55" s="1">
        <f>IF(Tabelle_Frageboegen[[#This Row],[Anschlussinteresse:]]="nein",1,0)</f>
        <v>1</v>
      </c>
      <c r="J55" s="1" t="s">
        <v>14</v>
      </c>
      <c r="K55" s="1">
        <f>IF(ISNUMBER(SEARCH("Heizöl",Tabelle_Frageboegen[[#This Row],[Bisheriger Energieträger:]]))=TRUE,1,0)</f>
        <v>0</v>
      </c>
      <c r="L55" s="1">
        <f>IF(ISNUMBER(SEARCH("Erdgas",Tabelle_Frageboegen[[#This Row],[Bisheriger Energieträger:]]))=TRUE,1,0)</f>
        <v>0</v>
      </c>
      <c r="M55" s="1">
        <f>IF(ISNUMBER(SEARCH("Flüssiggas",Tabelle_Frageboegen[[#This Row],[Bisheriger Energieträger:]]))=TRUE,1,0)</f>
        <v>0</v>
      </c>
      <c r="N55" s="1">
        <f>IF(ISNUMBER(SEARCH("Strom",Tabelle_Frageboegen[[#This Row],[Bisheriger Energieträger:]]))=TRUE,1,0)</f>
        <v>0</v>
      </c>
      <c r="O55" s="1">
        <f>IF(ISNUMBER(SEARCH("Wärmepumpe",Tabelle_Frageboegen[[#This Row],[Bisheriger Energieträger:]]))=TRUE,1,0)</f>
        <v>1</v>
      </c>
      <c r="P55" s="1">
        <f>IF(ISNUMBER(SEARCH("Holz",Tabelle_Frageboegen[[#This Row],[Bisheriger Energieträger:]]))=TRUE,1,0)</f>
        <v>0</v>
      </c>
      <c r="Q55" s="1">
        <f>IF(ISNUMBER(SEARCH("Pellets",Tabelle_Frageboegen[[#This Row],[Bisheriger Energieträger:]]))=TRUE,1,0)</f>
        <v>0</v>
      </c>
      <c r="R55" s="1">
        <f>IF(ISNUMBER(SEARCH("Hackschnitzel",Tabelle_Frageboegen[[#This Row],[Bisheriger Energieträger:]]))=TRUE,1,0)</f>
        <v>0</v>
      </c>
      <c r="S55" s="1">
        <f>IF(ISNUMBER(SEARCH("anderes",Tabelle_Frageboegen[[#This Row],[Bisheriger Energieträger:]]))=TRUE,1,0)</f>
        <v>0</v>
      </c>
      <c r="T55" s="2">
        <v>0</v>
      </c>
      <c r="U55" s="2">
        <v>0</v>
      </c>
      <c r="V55" s="2">
        <v>0</v>
      </c>
      <c r="W55" s="2">
        <v>0</v>
      </c>
      <c r="X55" s="2">
        <v>2000</v>
      </c>
      <c r="Y55" s="2">
        <v>0</v>
      </c>
      <c r="Z55" s="2">
        <v>0</v>
      </c>
      <c r="AA55" s="2">
        <v>0</v>
      </c>
      <c r="AB55" s="3">
        <f>IF(SUM(Tabelle_Frageboegen[[#This Row],[Heizöl (l/a)]:[Holzhackschnitzel (Schüttraummeter/a):]])=0,1,0)</f>
        <v>0</v>
      </c>
    </row>
    <row r="56" spans="1:28" x14ac:dyDescent="0.25">
      <c r="A56" s="1">
        <v>41</v>
      </c>
      <c r="B56" s="1" t="s">
        <v>58</v>
      </c>
      <c r="C56" s="1" t="s">
        <v>148</v>
      </c>
      <c r="D56" s="1" t="s">
        <v>4</v>
      </c>
      <c r="E56" s="1">
        <f>IF(Tabelle_Frageboegen[[#This Row],[Anschlussinteresse:]]="ja",1,0)</f>
        <v>1</v>
      </c>
      <c r="F56" s="1">
        <f>IF(Tabelle_Frageboegen[[#This Row],[Anschlussinteresse:]]="ja &amp; unklar",1,0)</f>
        <v>0</v>
      </c>
      <c r="G56" s="1">
        <f>IF(Tabelle_Frageboegen[[#This Row],[Anschlussinteresse:]]="unklar",1,0)</f>
        <v>0</v>
      </c>
      <c r="H56" s="1">
        <f>IF(Tabelle_Frageboegen[[#This Row],[Anschlussinteresse:]]="nein &amp; unklar",1,0)</f>
        <v>0</v>
      </c>
      <c r="I56" s="1">
        <f>IF(Tabelle_Frageboegen[[#This Row],[Anschlussinteresse:]]="nein",1,0)</f>
        <v>0</v>
      </c>
      <c r="J56" s="1" t="s">
        <v>10</v>
      </c>
      <c r="K56" s="1">
        <f>IF(ISNUMBER(SEARCH("Heizöl",Tabelle_Frageboegen[[#This Row],[Bisheriger Energieträger:]]))=TRUE,1,0)</f>
        <v>1</v>
      </c>
      <c r="L56" s="1">
        <f>IF(ISNUMBER(SEARCH("Erdgas",Tabelle_Frageboegen[[#This Row],[Bisheriger Energieträger:]]))=TRUE,1,0)</f>
        <v>0</v>
      </c>
      <c r="M56" s="1">
        <f>IF(ISNUMBER(SEARCH("Flüssiggas",Tabelle_Frageboegen[[#This Row],[Bisheriger Energieträger:]]))=TRUE,1,0)</f>
        <v>0</v>
      </c>
      <c r="N56" s="1">
        <f>IF(ISNUMBER(SEARCH("Strom",Tabelle_Frageboegen[[#This Row],[Bisheriger Energieträger:]]))=TRUE,1,0)</f>
        <v>0</v>
      </c>
      <c r="O56" s="1">
        <f>IF(ISNUMBER(SEARCH("Wärmepumpe",Tabelle_Frageboegen[[#This Row],[Bisheriger Energieträger:]]))=TRUE,1,0)</f>
        <v>0</v>
      </c>
      <c r="P56" s="1">
        <f>IF(ISNUMBER(SEARCH("Holz",Tabelle_Frageboegen[[#This Row],[Bisheriger Energieträger:]]))=TRUE,1,0)</f>
        <v>0</v>
      </c>
      <c r="Q56" s="1">
        <f>IF(ISNUMBER(SEARCH("Pellets",Tabelle_Frageboegen[[#This Row],[Bisheriger Energieträger:]]))=TRUE,1,0)</f>
        <v>0</v>
      </c>
      <c r="R56" s="1">
        <f>IF(ISNUMBER(SEARCH("Hackschnitzel",Tabelle_Frageboegen[[#This Row],[Bisheriger Energieträger:]]))=TRUE,1,0)</f>
        <v>0</v>
      </c>
      <c r="S56" s="1">
        <f>IF(ISNUMBER(SEARCH("anderes",Tabelle_Frageboegen[[#This Row],[Bisheriger Energieträger:]]))=TRUE,1,0)</f>
        <v>0</v>
      </c>
      <c r="T56" s="2">
        <v>1250</v>
      </c>
      <c r="U56" s="2">
        <v>0</v>
      </c>
      <c r="V56" s="2">
        <v>0</v>
      </c>
      <c r="W56" s="2">
        <v>0</v>
      </c>
      <c r="X56" s="2">
        <v>0</v>
      </c>
      <c r="Y56" s="2">
        <v>0</v>
      </c>
      <c r="Z56" s="2">
        <v>0</v>
      </c>
      <c r="AA56" s="2">
        <v>0</v>
      </c>
      <c r="AB56" s="3">
        <f>IF(SUM(Tabelle_Frageboegen[[#This Row],[Heizöl (l/a)]:[Holzhackschnitzel (Schüttraummeter/a):]])=0,1,0)</f>
        <v>0</v>
      </c>
    </row>
    <row r="57" spans="1:28" x14ac:dyDescent="0.25">
      <c r="A57" s="1">
        <v>42</v>
      </c>
      <c r="B57" s="1" t="s">
        <v>54</v>
      </c>
      <c r="C57" s="1" t="s">
        <v>140</v>
      </c>
      <c r="D57" s="1" t="s">
        <v>4</v>
      </c>
      <c r="E57" s="1">
        <f>IF(Tabelle_Frageboegen[[#This Row],[Anschlussinteresse:]]="ja",1,0)</f>
        <v>1</v>
      </c>
      <c r="F57" s="1">
        <f>IF(Tabelle_Frageboegen[[#This Row],[Anschlussinteresse:]]="ja &amp; unklar",1,0)</f>
        <v>0</v>
      </c>
      <c r="G57" s="1">
        <f>IF(Tabelle_Frageboegen[[#This Row],[Anschlussinteresse:]]="unklar",1,0)</f>
        <v>0</v>
      </c>
      <c r="H57" s="1">
        <f>IF(Tabelle_Frageboegen[[#This Row],[Anschlussinteresse:]]="nein &amp; unklar",1,0)</f>
        <v>0</v>
      </c>
      <c r="I57" s="1">
        <f>IF(Tabelle_Frageboegen[[#This Row],[Anschlussinteresse:]]="nein",1,0)</f>
        <v>0</v>
      </c>
      <c r="J57" s="1" t="s">
        <v>10</v>
      </c>
      <c r="K57" s="1">
        <f>IF(ISNUMBER(SEARCH("Heizöl",Tabelle_Frageboegen[[#This Row],[Bisheriger Energieträger:]]))=TRUE,1,0)</f>
        <v>1</v>
      </c>
      <c r="L57" s="1">
        <f>IF(ISNUMBER(SEARCH("Erdgas",Tabelle_Frageboegen[[#This Row],[Bisheriger Energieträger:]]))=TRUE,1,0)</f>
        <v>0</v>
      </c>
      <c r="M57" s="1">
        <f>IF(ISNUMBER(SEARCH("Flüssiggas",Tabelle_Frageboegen[[#This Row],[Bisheriger Energieträger:]]))=TRUE,1,0)</f>
        <v>0</v>
      </c>
      <c r="N57" s="1">
        <f>IF(ISNUMBER(SEARCH("Strom",Tabelle_Frageboegen[[#This Row],[Bisheriger Energieträger:]]))=TRUE,1,0)</f>
        <v>0</v>
      </c>
      <c r="O57" s="1">
        <f>IF(ISNUMBER(SEARCH("Wärmepumpe",Tabelle_Frageboegen[[#This Row],[Bisheriger Energieträger:]]))=TRUE,1,0)</f>
        <v>0</v>
      </c>
      <c r="P57" s="1">
        <f>IF(ISNUMBER(SEARCH("Holz",Tabelle_Frageboegen[[#This Row],[Bisheriger Energieträger:]]))=TRUE,1,0)</f>
        <v>0</v>
      </c>
      <c r="Q57" s="1">
        <f>IF(ISNUMBER(SEARCH("Pellets",Tabelle_Frageboegen[[#This Row],[Bisheriger Energieträger:]]))=TRUE,1,0)</f>
        <v>0</v>
      </c>
      <c r="R57" s="1">
        <f>IF(ISNUMBER(SEARCH("Hackschnitzel",Tabelle_Frageboegen[[#This Row],[Bisheriger Energieträger:]]))=TRUE,1,0)</f>
        <v>0</v>
      </c>
      <c r="S57" s="1">
        <f>IF(ISNUMBER(SEARCH("anderes",Tabelle_Frageboegen[[#This Row],[Bisheriger Energieträger:]]))=TRUE,1,0)</f>
        <v>0</v>
      </c>
      <c r="T57" s="2">
        <v>2000</v>
      </c>
      <c r="U57" s="2">
        <v>0</v>
      </c>
      <c r="V57" s="2">
        <v>0</v>
      </c>
      <c r="W57" s="2">
        <v>0</v>
      </c>
      <c r="X57" s="2">
        <v>0</v>
      </c>
      <c r="Y57" s="2">
        <v>0</v>
      </c>
      <c r="Z57" s="2">
        <v>0</v>
      </c>
      <c r="AA57" s="2">
        <v>0</v>
      </c>
      <c r="AB57" s="3">
        <f>IF(SUM(Tabelle_Frageboegen[[#This Row],[Heizöl (l/a)]:[Holzhackschnitzel (Schüttraummeter/a):]])=0,1,0)</f>
        <v>0</v>
      </c>
    </row>
    <row r="58" spans="1:28" x14ac:dyDescent="0.25">
      <c r="A58" s="1">
        <v>43</v>
      </c>
      <c r="B58" s="1" t="s">
        <v>61</v>
      </c>
      <c r="C58" s="1" t="s">
        <v>140</v>
      </c>
      <c r="D58" s="1" t="s">
        <v>6</v>
      </c>
      <c r="E58" s="1">
        <f>IF(Tabelle_Frageboegen[[#This Row],[Anschlussinteresse:]]="ja",1,0)</f>
        <v>0</v>
      </c>
      <c r="F58" s="1">
        <f>IF(Tabelle_Frageboegen[[#This Row],[Anschlussinteresse:]]="ja &amp; unklar",1,0)</f>
        <v>0</v>
      </c>
      <c r="G58" s="1">
        <f>IF(Tabelle_Frageboegen[[#This Row],[Anschlussinteresse:]]="unklar",1,0)</f>
        <v>1</v>
      </c>
      <c r="H58" s="1">
        <f>IF(Tabelle_Frageboegen[[#This Row],[Anschlussinteresse:]]="nein &amp; unklar",1,0)</f>
        <v>0</v>
      </c>
      <c r="I58" s="1">
        <f>IF(Tabelle_Frageboegen[[#This Row],[Anschlussinteresse:]]="nein",1,0)</f>
        <v>0</v>
      </c>
      <c r="J58" s="1" t="s">
        <v>39</v>
      </c>
      <c r="K58" s="1">
        <f>IF(ISNUMBER(SEARCH("Heizöl",Tabelle_Frageboegen[[#This Row],[Bisheriger Energieträger:]]))=TRUE,1,0)</f>
        <v>1</v>
      </c>
      <c r="L58" s="1">
        <f>IF(ISNUMBER(SEARCH("Erdgas",Tabelle_Frageboegen[[#This Row],[Bisheriger Energieträger:]]))=TRUE,1,0)</f>
        <v>0</v>
      </c>
      <c r="M58" s="1">
        <f>IF(ISNUMBER(SEARCH("Flüssiggas",Tabelle_Frageboegen[[#This Row],[Bisheriger Energieträger:]]))=TRUE,1,0)</f>
        <v>0</v>
      </c>
      <c r="N58" s="1">
        <f>IF(ISNUMBER(SEARCH("Strom",Tabelle_Frageboegen[[#This Row],[Bisheriger Energieträger:]]))=TRUE,1,0)</f>
        <v>0</v>
      </c>
      <c r="O58" s="1">
        <f>IF(ISNUMBER(SEARCH("Wärmepumpe",Tabelle_Frageboegen[[#This Row],[Bisheriger Energieträger:]]))=TRUE,1,0)</f>
        <v>0</v>
      </c>
      <c r="P58" s="1">
        <f>IF(ISNUMBER(SEARCH("Holz",Tabelle_Frageboegen[[#This Row],[Bisheriger Energieträger:]]))=TRUE,1,0)</f>
        <v>1</v>
      </c>
      <c r="Q58" s="1">
        <f>IF(ISNUMBER(SEARCH("Pellets",Tabelle_Frageboegen[[#This Row],[Bisheriger Energieträger:]]))=TRUE,1,0)</f>
        <v>0</v>
      </c>
      <c r="R58" s="1">
        <f>IF(ISNUMBER(SEARCH("Hackschnitzel",Tabelle_Frageboegen[[#This Row],[Bisheriger Energieträger:]]))=TRUE,1,0)</f>
        <v>0</v>
      </c>
      <c r="S58" s="1">
        <f>IF(ISNUMBER(SEARCH("anderes",Tabelle_Frageboegen[[#This Row],[Bisheriger Energieträger:]]))=TRUE,1,0)</f>
        <v>0</v>
      </c>
      <c r="T58" s="2">
        <v>3000</v>
      </c>
      <c r="U58" s="2">
        <v>0</v>
      </c>
      <c r="V58" s="2">
        <v>0</v>
      </c>
      <c r="W58" s="2">
        <v>0</v>
      </c>
      <c r="X58" s="2">
        <v>0</v>
      </c>
      <c r="Y58" s="2">
        <v>2</v>
      </c>
      <c r="Z58" s="2">
        <v>0</v>
      </c>
      <c r="AA58" s="2">
        <v>0</v>
      </c>
      <c r="AB58" s="3">
        <f>IF(SUM(Tabelle_Frageboegen[[#This Row],[Heizöl (l/a)]:[Holzhackschnitzel (Schüttraummeter/a):]])=0,1,0)</f>
        <v>0</v>
      </c>
    </row>
    <row r="59" spans="1:28" x14ac:dyDescent="0.25">
      <c r="A59" s="1">
        <v>44</v>
      </c>
      <c r="B59" s="1" t="s">
        <v>62</v>
      </c>
      <c r="C59" s="1" t="s">
        <v>143</v>
      </c>
      <c r="D59" s="1" t="s">
        <v>4</v>
      </c>
      <c r="E59" s="1">
        <f>IF(Tabelle_Frageboegen[[#This Row],[Anschlussinteresse:]]="ja",1,0)</f>
        <v>1</v>
      </c>
      <c r="F59" s="1">
        <f>IF(Tabelle_Frageboegen[[#This Row],[Anschlussinteresse:]]="ja &amp; unklar",1,0)</f>
        <v>0</v>
      </c>
      <c r="G59" s="1">
        <f>IF(Tabelle_Frageboegen[[#This Row],[Anschlussinteresse:]]="unklar",1,0)</f>
        <v>0</v>
      </c>
      <c r="H59" s="1">
        <f>IF(Tabelle_Frageboegen[[#This Row],[Anschlussinteresse:]]="nein &amp; unklar",1,0)</f>
        <v>0</v>
      </c>
      <c r="I59" s="1">
        <f>IF(Tabelle_Frageboegen[[#This Row],[Anschlussinteresse:]]="nein",1,0)</f>
        <v>0</v>
      </c>
      <c r="J59" s="1" t="s">
        <v>11</v>
      </c>
      <c r="K59" s="1">
        <f>IF(ISNUMBER(SEARCH("Heizöl",Tabelle_Frageboegen[[#This Row],[Bisheriger Energieträger:]]))=TRUE,1,0)</f>
        <v>0</v>
      </c>
      <c r="L59" s="1">
        <f>IF(ISNUMBER(SEARCH("Erdgas",Tabelle_Frageboegen[[#This Row],[Bisheriger Energieträger:]]))=TRUE,1,0)</f>
        <v>1</v>
      </c>
      <c r="M59" s="1">
        <f>IF(ISNUMBER(SEARCH("Flüssiggas",Tabelle_Frageboegen[[#This Row],[Bisheriger Energieträger:]]))=TRUE,1,0)</f>
        <v>0</v>
      </c>
      <c r="N59" s="1">
        <f>IF(ISNUMBER(SEARCH("Strom",Tabelle_Frageboegen[[#This Row],[Bisheriger Energieträger:]]))=TRUE,1,0)</f>
        <v>0</v>
      </c>
      <c r="O59" s="1">
        <f>IF(ISNUMBER(SEARCH("Wärmepumpe",Tabelle_Frageboegen[[#This Row],[Bisheriger Energieträger:]]))=TRUE,1,0)</f>
        <v>0</v>
      </c>
      <c r="P59" s="1">
        <f>IF(ISNUMBER(SEARCH("Holz",Tabelle_Frageboegen[[#This Row],[Bisheriger Energieträger:]]))=TRUE,1,0)</f>
        <v>0</v>
      </c>
      <c r="Q59" s="1">
        <f>IF(ISNUMBER(SEARCH("Pellets",Tabelle_Frageboegen[[#This Row],[Bisheriger Energieträger:]]))=TRUE,1,0)</f>
        <v>0</v>
      </c>
      <c r="R59" s="1">
        <f>IF(ISNUMBER(SEARCH("Hackschnitzel",Tabelle_Frageboegen[[#This Row],[Bisheriger Energieträger:]]))=TRUE,1,0)</f>
        <v>0</v>
      </c>
      <c r="S59" s="1">
        <f>IF(ISNUMBER(SEARCH("anderes",Tabelle_Frageboegen[[#This Row],[Bisheriger Energieträger:]]))=TRUE,1,0)</f>
        <v>0</v>
      </c>
      <c r="T59" s="2">
        <v>0</v>
      </c>
      <c r="U59" s="2">
        <v>1050</v>
      </c>
      <c r="V59" s="2">
        <v>0</v>
      </c>
      <c r="W59" s="2">
        <v>0</v>
      </c>
      <c r="X59" s="2">
        <v>0</v>
      </c>
      <c r="Y59" s="2">
        <v>0</v>
      </c>
      <c r="Z59" s="2">
        <v>0</v>
      </c>
      <c r="AA59" s="2">
        <v>0</v>
      </c>
      <c r="AB59" s="3">
        <f>IF(SUM(Tabelle_Frageboegen[[#This Row],[Heizöl (l/a)]:[Holzhackschnitzel (Schüttraummeter/a):]])=0,1,0)</f>
        <v>0</v>
      </c>
    </row>
    <row r="60" spans="1:28" x14ac:dyDescent="0.25">
      <c r="A60" s="1">
        <v>45</v>
      </c>
      <c r="B60" s="1" t="s">
        <v>63</v>
      </c>
      <c r="C60" s="1" t="s">
        <v>140</v>
      </c>
      <c r="D60" s="1" t="s">
        <v>4</v>
      </c>
      <c r="E60" s="1">
        <f>IF(Tabelle_Frageboegen[[#This Row],[Anschlussinteresse:]]="ja",1,0)</f>
        <v>1</v>
      </c>
      <c r="F60" s="1">
        <f>IF(Tabelle_Frageboegen[[#This Row],[Anschlussinteresse:]]="ja &amp; unklar",1,0)</f>
        <v>0</v>
      </c>
      <c r="G60" s="1">
        <f>IF(Tabelle_Frageboegen[[#This Row],[Anschlussinteresse:]]="unklar",1,0)</f>
        <v>0</v>
      </c>
      <c r="H60" s="1">
        <f>IF(Tabelle_Frageboegen[[#This Row],[Anschlussinteresse:]]="nein &amp; unklar",1,0)</f>
        <v>0</v>
      </c>
      <c r="I60" s="1">
        <f>IF(Tabelle_Frageboegen[[#This Row],[Anschlussinteresse:]]="nein",1,0)</f>
        <v>0</v>
      </c>
      <c r="J60" s="1" t="s">
        <v>11</v>
      </c>
      <c r="K60" s="1">
        <f>IF(ISNUMBER(SEARCH("Heizöl",Tabelle_Frageboegen[[#This Row],[Bisheriger Energieträger:]]))=TRUE,1,0)</f>
        <v>0</v>
      </c>
      <c r="L60" s="1">
        <f>IF(ISNUMBER(SEARCH("Erdgas",Tabelle_Frageboegen[[#This Row],[Bisheriger Energieträger:]]))=TRUE,1,0)</f>
        <v>1</v>
      </c>
      <c r="M60" s="1">
        <f>IF(ISNUMBER(SEARCH("Flüssiggas",Tabelle_Frageboegen[[#This Row],[Bisheriger Energieträger:]]))=TRUE,1,0)</f>
        <v>0</v>
      </c>
      <c r="N60" s="1">
        <f>IF(ISNUMBER(SEARCH("Strom",Tabelle_Frageboegen[[#This Row],[Bisheriger Energieträger:]]))=TRUE,1,0)</f>
        <v>0</v>
      </c>
      <c r="O60" s="1">
        <f>IF(ISNUMBER(SEARCH("Wärmepumpe",Tabelle_Frageboegen[[#This Row],[Bisheriger Energieträger:]]))=TRUE,1,0)</f>
        <v>0</v>
      </c>
      <c r="P60" s="1">
        <f>IF(ISNUMBER(SEARCH("Holz",Tabelle_Frageboegen[[#This Row],[Bisheriger Energieträger:]]))=TRUE,1,0)</f>
        <v>0</v>
      </c>
      <c r="Q60" s="1">
        <f>IF(ISNUMBER(SEARCH("Pellets",Tabelle_Frageboegen[[#This Row],[Bisheriger Energieträger:]]))=TRUE,1,0)</f>
        <v>0</v>
      </c>
      <c r="R60" s="1">
        <f>IF(ISNUMBER(SEARCH("Hackschnitzel",Tabelle_Frageboegen[[#This Row],[Bisheriger Energieträger:]]))=TRUE,1,0)</f>
        <v>0</v>
      </c>
      <c r="S60" s="1">
        <f>IF(ISNUMBER(SEARCH("anderes",Tabelle_Frageboegen[[#This Row],[Bisheriger Energieträger:]]))=TRUE,1,0)</f>
        <v>0</v>
      </c>
      <c r="T60" s="2">
        <v>0</v>
      </c>
      <c r="U60" s="2">
        <v>1238</v>
      </c>
      <c r="V60" s="2">
        <v>0</v>
      </c>
      <c r="W60" s="2">
        <v>0</v>
      </c>
      <c r="X60" s="2">
        <v>0</v>
      </c>
      <c r="Y60" s="2">
        <v>0</v>
      </c>
      <c r="Z60" s="2">
        <v>0</v>
      </c>
      <c r="AA60" s="2">
        <v>0</v>
      </c>
      <c r="AB60" s="3">
        <f>IF(SUM(Tabelle_Frageboegen[[#This Row],[Heizöl (l/a)]:[Holzhackschnitzel (Schüttraummeter/a):]])=0,1,0)</f>
        <v>0</v>
      </c>
    </row>
    <row r="61" spans="1:28" x14ac:dyDescent="0.25">
      <c r="A61" s="1">
        <v>46</v>
      </c>
      <c r="B61" s="1" t="s">
        <v>62</v>
      </c>
      <c r="C61" s="1" t="s">
        <v>143</v>
      </c>
      <c r="D61" s="1" t="s">
        <v>8</v>
      </c>
      <c r="E61" s="1">
        <f>IF(Tabelle_Frageboegen[[#This Row],[Anschlussinteresse:]]="ja",1,0)</f>
        <v>0</v>
      </c>
      <c r="F61" s="1">
        <f>IF(Tabelle_Frageboegen[[#This Row],[Anschlussinteresse:]]="ja &amp; unklar",1,0)</f>
        <v>0</v>
      </c>
      <c r="G61" s="1">
        <f>IF(Tabelle_Frageboegen[[#This Row],[Anschlussinteresse:]]="unklar",1,0)</f>
        <v>0</v>
      </c>
      <c r="H61" s="1">
        <f>IF(Tabelle_Frageboegen[[#This Row],[Anschlussinteresse:]]="nein &amp; unklar",1,0)</f>
        <v>0</v>
      </c>
      <c r="I61" s="1">
        <f>IF(Tabelle_Frageboegen[[#This Row],[Anschlussinteresse:]]="nein",1,0)</f>
        <v>1</v>
      </c>
      <c r="J61" s="1" t="s">
        <v>14</v>
      </c>
      <c r="K61" s="1">
        <f>IF(ISNUMBER(SEARCH("Heizöl",Tabelle_Frageboegen[[#This Row],[Bisheriger Energieträger:]]))=TRUE,1,0)</f>
        <v>0</v>
      </c>
      <c r="L61" s="1">
        <f>IF(ISNUMBER(SEARCH("Erdgas",Tabelle_Frageboegen[[#This Row],[Bisheriger Energieträger:]]))=TRUE,1,0)</f>
        <v>0</v>
      </c>
      <c r="M61" s="1">
        <f>IF(ISNUMBER(SEARCH("Flüssiggas",Tabelle_Frageboegen[[#This Row],[Bisheriger Energieträger:]]))=TRUE,1,0)</f>
        <v>0</v>
      </c>
      <c r="N61" s="1">
        <f>IF(ISNUMBER(SEARCH("Strom",Tabelle_Frageboegen[[#This Row],[Bisheriger Energieträger:]]))=TRUE,1,0)</f>
        <v>0</v>
      </c>
      <c r="O61" s="1">
        <f>IF(ISNUMBER(SEARCH("Wärmepumpe",Tabelle_Frageboegen[[#This Row],[Bisheriger Energieträger:]]))=TRUE,1,0)</f>
        <v>1</v>
      </c>
      <c r="P61" s="1">
        <f>IF(ISNUMBER(SEARCH("Holz",Tabelle_Frageboegen[[#This Row],[Bisheriger Energieträger:]]))=TRUE,1,0)</f>
        <v>0</v>
      </c>
      <c r="Q61" s="1">
        <f>IF(ISNUMBER(SEARCH("Pellets",Tabelle_Frageboegen[[#This Row],[Bisheriger Energieträger:]]))=TRUE,1,0)</f>
        <v>0</v>
      </c>
      <c r="R61" s="1">
        <f>IF(ISNUMBER(SEARCH("Hackschnitzel",Tabelle_Frageboegen[[#This Row],[Bisheriger Energieträger:]]))=TRUE,1,0)</f>
        <v>0</v>
      </c>
      <c r="S61" s="1">
        <f>IF(ISNUMBER(SEARCH("anderes",Tabelle_Frageboegen[[#This Row],[Bisheriger Energieträger:]]))=TRUE,1,0)</f>
        <v>0</v>
      </c>
      <c r="T61" s="2">
        <v>0</v>
      </c>
      <c r="U61" s="2">
        <v>0</v>
      </c>
      <c r="V61" s="2">
        <v>0</v>
      </c>
      <c r="W61" s="2">
        <v>0</v>
      </c>
      <c r="X61" s="2">
        <v>3000</v>
      </c>
      <c r="Y61" s="2">
        <v>0</v>
      </c>
      <c r="Z61" s="2">
        <v>0</v>
      </c>
      <c r="AA61" s="2">
        <v>0</v>
      </c>
      <c r="AB61" s="3">
        <f>IF(SUM(Tabelle_Frageboegen[[#This Row],[Heizöl (l/a)]:[Holzhackschnitzel (Schüttraummeter/a):]])=0,1,0)</f>
        <v>0</v>
      </c>
    </row>
    <row r="62" spans="1:28" x14ac:dyDescent="0.25">
      <c r="A62" s="1">
        <v>47</v>
      </c>
      <c r="B62" s="1" t="s">
        <v>62</v>
      </c>
      <c r="C62" s="1" t="s">
        <v>143</v>
      </c>
      <c r="D62" s="1" t="s">
        <v>8</v>
      </c>
      <c r="E62" s="1">
        <f>IF(Tabelle_Frageboegen[[#This Row],[Anschlussinteresse:]]="ja",1,0)</f>
        <v>0</v>
      </c>
      <c r="F62" s="1">
        <f>IF(Tabelle_Frageboegen[[#This Row],[Anschlussinteresse:]]="ja &amp; unklar",1,0)</f>
        <v>0</v>
      </c>
      <c r="G62" s="1">
        <f>IF(Tabelle_Frageboegen[[#This Row],[Anschlussinteresse:]]="unklar",1,0)</f>
        <v>0</v>
      </c>
      <c r="H62" s="1">
        <f>IF(Tabelle_Frageboegen[[#This Row],[Anschlussinteresse:]]="nein &amp; unklar",1,0)</f>
        <v>0</v>
      </c>
      <c r="I62" s="1">
        <f>IF(Tabelle_Frageboegen[[#This Row],[Anschlussinteresse:]]="nein",1,0)</f>
        <v>1</v>
      </c>
      <c r="J62" s="1" t="s">
        <v>33</v>
      </c>
      <c r="K62" s="1">
        <f>IF(ISNUMBER(SEARCH("Heizöl",Tabelle_Frageboegen[[#This Row],[Bisheriger Energieträger:]]))=TRUE,1,0)</f>
        <v>0</v>
      </c>
      <c r="L62" s="1">
        <f>IF(ISNUMBER(SEARCH("Erdgas",Tabelle_Frageboegen[[#This Row],[Bisheriger Energieträger:]]))=TRUE,1,0)</f>
        <v>0</v>
      </c>
      <c r="M62" s="1">
        <f>IF(ISNUMBER(SEARCH("Flüssiggas",Tabelle_Frageboegen[[#This Row],[Bisheriger Energieträger:]]))=TRUE,1,0)</f>
        <v>0</v>
      </c>
      <c r="N62" s="1">
        <f>IF(ISNUMBER(SEARCH("Strom",Tabelle_Frageboegen[[#This Row],[Bisheriger Energieträger:]]))=TRUE,1,0)</f>
        <v>0</v>
      </c>
      <c r="O62" s="1">
        <f>IF(ISNUMBER(SEARCH("Wärmepumpe",Tabelle_Frageboegen[[#This Row],[Bisheriger Energieträger:]]))=TRUE,1,0)</f>
        <v>1</v>
      </c>
      <c r="P62" s="1">
        <f>IF(ISNUMBER(SEARCH("Holz",Tabelle_Frageboegen[[#This Row],[Bisheriger Energieträger:]]))=TRUE,1,0)</f>
        <v>1</v>
      </c>
      <c r="Q62" s="1">
        <f>IF(ISNUMBER(SEARCH("Pellets",Tabelle_Frageboegen[[#This Row],[Bisheriger Energieträger:]]))=TRUE,1,0)</f>
        <v>0</v>
      </c>
      <c r="R62" s="1">
        <f>IF(ISNUMBER(SEARCH("Hackschnitzel",Tabelle_Frageboegen[[#This Row],[Bisheriger Energieträger:]]))=TRUE,1,0)</f>
        <v>0</v>
      </c>
      <c r="S62" s="1">
        <f>IF(ISNUMBER(SEARCH("anderes",Tabelle_Frageboegen[[#This Row],[Bisheriger Energieträger:]]))=TRUE,1,0)</f>
        <v>0</v>
      </c>
      <c r="T62" s="2">
        <v>0</v>
      </c>
      <c r="U62" s="2">
        <v>0</v>
      </c>
      <c r="V62" s="2">
        <v>0</v>
      </c>
      <c r="W62" s="2">
        <v>0</v>
      </c>
      <c r="X62" s="2">
        <v>2000</v>
      </c>
      <c r="Y62" s="2">
        <v>5</v>
      </c>
      <c r="Z62" s="2">
        <v>0</v>
      </c>
      <c r="AA62" s="2">
        <v>0</v>
      </c>
      <c r="AB62" s="3">
        <f>IF(SUM(Tabelle_Frageboegen[[#This Row],[Heizöl (l/a)]:[Holzhackschnitzel (Schüttraummeter/a):]])=0,1,0)</f>
        <v>0</v>
      </c>
    </row>
    <row r="63" spans="1:28" x14ac:dyDescent="0.25">
      <c r="A63" s="1">
        <v>48</v>
      </c>
      <c r="B63" s="1" t="s">
        <v>64</v>
      </c>
      <c r="C63" s="1" t="s">
        <v>149</v>
      </c>
      <c r="D63" s="1" t="s">
        <v>4</v>
      </c>
      <c r="E63" s="1">
        <f>IF(Tabelle_Frageboegen[[#This Row],[Anschlussinteresse:]]="ja",1,0)</f>
        <v>1</v>
      </c>
      <c r="F63" s="1">
        <f>IF(Tabelle_Frageboegen[[#This Row],[Anschlussinteresse:]]="ja &amp; unklar",1,0)</f>
        <v>0</v>
      </c>
      <c r="G63" s="1">
        <f>IF(Tabelle_Frageboegen[[#This Row],[Anschlussinteresse:]]="unklar",1,0)</f>
        <v>0</v>
      </c>
      <c r="H63" s="1">
        <f>IF(Tabelle_Frageboegen[[#This Row],[Anschlussinteresse:]]="nein &amp; unklar",1,0)</f>
        <v>0</v>
      </c>
      <c r="I63" s="1">
        <f>IF(Tabelle_Frageboegen[[#This Row],[Anschlussinteresse:]]="nein",1,0)</f>
        <v>0</v>
      </c>
      <c r="J63" s="1" t="s">
        <v>10</v>
      </c>
      <c r="K63" s="1">
        <f>IF(ISNUMBER(SEARCH("Heizöl",Tabelle_Frageboegen[[#This Row],[Bisheriger Energieträger:]]))=TRUE,1,0)</f>
        <v>1</v>
      </c>
      <c r="L63" s="1">
        <f>IF(ISNUMBER(SEARCH("Erdgas",Tabelle_Frageboegen[[#This Row],[Bisheriger Energieträger:]]))=TRUE,1,0)</f>
        <v>0</v>
      </c>
      <c r="M63" s="1">
        <f>IF(ISNUMBER(SEARCH("Flüssiggas",Tabelle_Frageboegen[[#This Row],[Bisheriger Energieträger:]]))=TRUE,1,0)</f>
        <v>0</v>
      </c>
      <c r="N63" s="1">
        <f>IF(ISNUMBER(SEARCH("Strom",Tabelle_Frageboegen[[#This Row],[Bisheriger Energieträger:]]))=TRUE,1,0)</f>
        <v>0</v>
      </c>
      <c r="O63" s="1">
        <f>IF(ISNUMBER(SEARCH("Wärmepumpe",Tabelle_Frageboegen[[#This Row],[Bisheriger Energieträger:]]))=TRUE,1,0)</f>
        <v>0</v>
      </c>
      <c r="P63" s="1">
        <f>IF(ISNUMBER(SEARCH("Holz",Tabelle_Frageboegen[[#This Row],[Bisheriger Energieträger:]]))=TRUE,1,0)</f>
        <v>0</v>
      </c>
      <c r="Q63" s="1">
        <f>IF(ISNUMBER(SEARCH("Pellets",Tabelle_Frageboegen[[#This Row],[Bisheriger Energieträger:]]))=TRUE,1,0)</f>
        <v>0</v>
      </c>
      <c r="R63" s="1">
        <f>IF(ISNUMBER(SEARCH("Hackschnitzel",Tabelle_Frageboegen[[#This Row],[Bisheriger Energieträger:]]))=TRUE,1,0)</f>
        <v>0</v>
      </c>
      <c r="S63" s="1">
        <f>IF(ISNUMBER(SEARCH("anderes",Tabelle_Frageboegen[[#This Row],[Bisheriger Energieträger:]]))=TRUE,1,0)</f>
        <v>0</v>
      </c>
      <c r="T63" s="2">
        <v>0</v>
      </c>
      <c r="U63" s="2">
        <v>0</v>
      </c>
      <c r="V63" s="2">
        <v>0</v>
      </c>
      <c r="W63" s="2">
        <v>0</v>
      </c>
      <c r="X63" s="2">
        <v>0</v>
      </c>
      <c r="Y63" s="2">
        <v>0</v>
      </c>
      <c r="Z63" s="2">
        <v>0</v>
      </c>
      <c r="AA63" s="2">
        <v>0</v>
      </c>
      <c r="AB63" s="3">
        <f>IF(SUM(Tabelle_Frageboegen[[#This Row],[Heizöl (l/a)]:[Holzhackschnitzel (Schüttraummeter/a):]])=0,1,0)</f>
        <v>1</v>
      </c>
    </row>
    <row r="64" spans="1:28" x14ac:dyDescent="0.25">
      <c r="A64" s="1">
        <v>49</v>
      </c>
      <c r="B64" s="1" t="s">
        <v>65</v>
      </c>
      <c r="C64" s="1" t="s">
        <v>143</v>
      </c>
      <c r="D64" s="1" t="s">
        <v>4</v>
      </c>
      <c r="E64" s="1">
        <f>IF(Tabelle_Frageboegen[[#This Row],[Anschlussinteresse:]]="ja",1,0)</f>
        <v>1</v>
      </c>
      <c r="F64" s="1">
        <f>IF(Tabelle_Frageboegen[[#This Row],[Anschlussinteresse:]]="ja &amp; unklar",1,0)</f>
        <v>0</v>
      </c>
      <c r="G64" s="1">
        <f>IF(Tabelle_Frageboegen[[#This Row],[Anschlussinteresse:]]="unklar",1,0)</f>
        <v>0</v>
      </c>
      <c r="H64" s="1">
        <f>IF(Tabelle_Frageboegen[[#This Row],[Anschlussinteresse:]]="nein &amp; unklar",1,0)</f>
        <v>0</v>
      </c>
      <c r="I64" s="1">
        <f>IF(Tabelle_Frageboegen[[#This Row],[Anschlussinteresse:]]="nein",1,0)</f>
        <v>0</v>
      </c>
      <c r="J64" s="1" t="s">
        <v>10</v>
      </c>
      <c r="K64" s="1">
        <f>IF(ISNUMBER(SEARCH("Heizöl",Tabelle_Frageboegen[[#This Row],[Bisheriger Energieträger:]]))=TRUE,1,0)</f>
        <v>1</v>
      </c>
      <c r="L64" s="1">
        <f>IF(ISNUMBER(SEARCH("Erdgas",Tabelle_Frageboegen[[#This Row],[Bisheriger Energieträger:]]))=TRUE,1,0)</f>
        <v>0</v>
      </c>
      <c r="M64" s="1">
        <f>IF(ISNUMBER(SEARCH("Flüssiggas",Tabelle_Frageboegen[[#This Row],[Bisheriger Energieträger:]]))=TRUE,1,0)</f>
        <v>0</v>
      </c>
      <c r="N64" s="1">
        <f>IF(ISNUMBER(SEARCH("Strom",Tabelle_Frageboegen[[#This Row],[Bisheriger Energieträger:]]))=TRUE,1,0)</f>
        <v>0</v>
      </c>
      <c r="O64" s="1">
        <f>IF(ISNUMBER(SEARCH("Wärmepumpe",Tabelle_Frageboegen[[#This Row],[Bisheriger Energieträger:]]))=TRUE,1,0)</f>
        <v>0</v>
      </c>
      <c r="P64" s="1">
        <f>IF(ISNUMBER(SEARCH("Holz",Tabelle_Frageboegen[[#This Row],[Bisheriger Energieträger:]]))=TRUE,1,0)</f>
        <v>0</v>
      </c>
      <c r="Q64" s="1">
        <f>IF(ISNUMBER(SEARCH("Pellets",Tabelle_Frageboegen[[#This Row],[Bisheriger Energieträger:]]))=TRUE,1,0)</f>
        <v>0</v>
      </c>
      <c r="R64" s="1">
        <f>IF(ISNUMBER(SEARCH("Hackschnitzel",Tabelle_Frageboegen[[#This Row],[Bisheriger Energieträger:]]))=TRUE,1,0)</f>
        <v>0</v>
      </c>
      <c r="S64" s="1">
        <f>IF(ISNUMBER(SEARCH("anderes",Tabelle_Frageboegen[[#This Row],[Bisheriger Energieträger:]]))=TRUE,1,0)</f>
        <v>0</v>
      </c>
      <c r="T64" s="2">
        <v>3000</v>
      </c>
      <c r="U64" s="2">
        <v>0</v>
      </c>
      <c r="V64" s="2">
        <v>0</v>
      </c>
      <c r="W64" s="2">
        <v>0</v>
      </c>
      <c r="X64" s="2">
        <v>0</v>
      </c>
      <c r="Y64" s="2">
        <v>0</v>
      </c>
      <c r="Z64" s="2">
        <v>0</v>
      </c>
      <c r="AA64" s="2">
        <v>0</v>
      </c>
      <c r="AB64" s="3">
        <f>IF(SUM(Tabelle_Frageboegen[[#This Row],[Heizöl (l/a)]:[Holzhackschnitzel (Schüttraummeter/a):]])=0,1,0)</f>
        <v>0</v>
      </c>
    </row>
    <row r="65" spans="1:28" x14ac:dyDescent="0.25">
      <c r="A65" s="1">
        <v>50</v>
      </c>
      <c r="B65" s="1" t="s">
        <v>56</v>
      </c>
      <c r="C65" s="1" t="s">
        <v>140</v>
      </c>
      <c r="D65" s="1" t="s">
        <v>8</v>
      </c>
      <c r="E65" s="1">
        <f>IF(Tabelle_Frageboegen[[#This Row],[Anschlussinteresse:]]="ja",1,0)</f>
        <v>0</v>
      </c>
      <c r="F65" s="1">
        <f>IF(Tabelle_Frageboegen[[#This Row],[Anschlussinteresse:]]="ja &amp; unklar",1,0)</f>
        <v>0</v>
      </c>
      <c r="G65" s="1">
        <f>IF(Tabelle_Frageboegen[[#This Row],[Anschlussinteresse:]]="unklar",1,0)</f>
        <v>0</v>
      </c>
      <c r="H65" s="1">
        <f>IF(Tabelle_Frageboegen[[#This Row],[Anschlussinteresse:]]="nein &amp; unklar",1,0)</f>
        <v>0</v>
      </c>
      <c r="I65" s="1">
        <f>IF(Tabelle_Frageboegen[[#This Row],[Anschlussinteresse:]]="nein",1,0)</f>
        <v>1</v>
      </c>
      <c r="J65" s="1" t="s">
        <v>11</v>
      </c>
      <c r="K65" s="1">
        <f>IF(ISNUMBER(SEARCH("Heizöl",Tabelle_Frageboegen[[#This Row],[Bisheriger Energieträger:]]))=TRUE,1,0)</f>
        <v>0</v>
      </c>
      <c r="L65" s="1">
        <f>IF(ISNUMBER(SEARCH("Erdgas",Tabelle_Frageboegen[[#This Row],[Bisheriger Energieträger:]]))=TRUE,1,0)</f>
        <v>1</v>
      </c>
      <c r="M65" s="1">
        <f>IF(ISNUMBER(SEARCH("Flüssiggas",Tabelle_Frageboegen[[#This Row],[Bisheriger Energieträger:]]))=TRUE,1,0)</f>
        <v>0</v>
      </c>
      <c r="N65" s="1">
        <f>IF(ISNUMBER(SEARCH("Strom",Tabelle_Frageboegen[[#This Row],[Bisheriger Energieträger:]]))=TRUE,1,0)</f>
        <v>0</v>
      </c>
      <c r="O65" s="1">
        <f>IF(ISNUMBER(SEARCH("Wärmepumpe",Tabelle_Frageboegen[[#This Row],[Bisheriger Energieträger:]]))=TRUE,1,0)</f>
        <v>0</v>
      </c>
      <c r="P65" s="1">
        <f>IF(ISNUMBER(SEARCH("Holz",Tabelle_Frageboegen[[#This Row],[Bisheriger Energieträger:]]))=TRUE,1,0)</f>
        <v>0</v>
      </c>
      <c r="Q65" s="1">
        <f>IF(ISNUMBER(SEARCH("Pellets",Tabelle_Frageboegen[[#This Row],[Bisheriger Energieträger:]]))=TRUE,1,0)</f>
        <v>0</v>
      </c>
      <c r="R65" s="1">
        <f>IF(ISNUMBER(SEARCH("Hackschnitzel",Tabelle_Frageboegen[[#This Row],[Bisheriger Energieträger:]]))=TRUE,1,0)</f>
        <v>0</v>
      </c>
      <c r="S65" s="1">
        <f>IF(ISNUMBER(SEARCH("anderes",Tabelle_Frageboegen[[#This Row],[Bisheriger Energieträger:]]))=TRUE,1,0)</f>
        <v>0</v>
      </c>
      <c r="T65" s="2">
        <v>0</v>
      </c>
      <c r="U65" s="2">
        <v>800</v>
      </c>
      <c r="V65" s="2">
        <v>0</v>
      </c>
      <c r="W65" s="2">
        <v>0</v>
      </c>
      <c r="X65" s="2">
        <v>0</v>
      </c>
      <c r="Y65" s="2">
        <v>0</v>
      </c>
      <c r="Z65" s="2">
        <v>0</v>
      </c>
      <c r="AA65" s="2">
        <v>0</v>
      </c>
      <c r="AB65" s="3">
        <f>IF(SUM(Tabelle_Frageboegen[[#This Row],[Heizöl (l/a)]:[Holzhackschnitzel (Schüttraummeter/a):]])=0,1,0)</f>
        <v>0</v>
      </c>
    </row>
    <row r="66" spans="1:28" x14ac:dyDescent="0.25">
      <c r="A66" s="1">
        <v>51</v>
      </c>
      <c r="B66" s="1" t="s">
        <v>66</v>
      </c>
      <c r="C66" s="1" t="s">
        <v>143</v>
      </c>
      <c r="D66" s="1" t="s">
        <v>8</v>
      </c>
      <c r="E66" s="1">
        <f>IF(Tabelle_Frageboegen[[#This Row],[Anschlussinteresse:]]="ja",1,0)</f>
        <v>0</v>
      </c>
      <c r="F66" s="1">
        <f>IF(Tabelle_Frageboegen[[#This Row],[Anschlussinteresse:]]="ja &amp; unklar",1,0)</f>
        <v>0</v>
      </c>
      <c r="G66" s="1">
        <f>IF(Tabelle_Frageboegen[[#This Row],[Anschlussinteresse:]]="unklar",1,0)</f>
        <v>0</v>
      </c>
      <c r="H66" s="1">
        <f>IF(Tabelle_Frageboegen[[#This Row],[Anschlussinteresse:]]="nein &amp; unklar",1,0)</f>
        <v>0</v>
      </c>
      <c r="I66" s="1">
        <f>IF(Tabelle_Frageboegen[[#This Row],[Anschlussinteresse:]]="nein",1,0)</f>
        <v>1</v>
      </c>
      <c r="J66" s="1" t="s">
        <v>14</v>
      </c>
      <c r="K66" s="1">
        <f>IF(ISNUMBER(SEARCH("Heizöl",Tabelle_Frageboegen[[#This Row],[Bisheriger Energieträger:]]))=TRUE,1,0)</f>
        <v>0</v>
      </c>
      <c r="L66" s="1">
        <f>IF(ISNUMBER(SEARCH("Erdgas",Tabelle_Frageboegen[[#This Row],[Bisheriger Energieträger:]]))=TRUE,1,0)</f>
        <v>0</v>
      </c>
      <c r="M66" s="1">
        <f>IF(ISNUMBER(SEARCH("Flüssiggas",Tabelle_Frageboegen[[#This Row],[Bisheriger Energieträger:]]))=TRUE,1,0)</f>
        <v>0</v>
      </c>
      <c r="N66" s="1">
        <f>IF(ISNUMBER(SEARCH("Strom",Tabelle_Frageboegen[[#This Row],[Bisheriger Energieträger:]]))=TRUE,1,0)</f>
        <v>0</v>
      </c>
      <c r="O66" s="1">
        <f>IF(ISNUMBER(SEARCH("Wärmepumpe",Tabelle_Frageboegen[[#This Row],[Bisheriger Energieträger:]]))=TRUE,1,0)</f>
        <v>1</v>
      </c>
      <c r="P66" s="1">
        <f>IF(ISNUMBER(SEARCH("Holz",Tabelle_Frageboegen[[#This Row],[Bisheriger Energieträger:]]))=TRUE,1,0)</f>
        <v>0</v>
      </c>
      <c r="Q66" s="1">
        <f>IF(ISNUMBER(SEARCH("Pellets",Tabelle_Frageboegen[[#This Row],[Bisheriger Energieträger:]]))=TRUE,1,0)</f>
        <v>0</v>
      </c>
      <c r="R66" s="1">
        <f>IF(ISNUMBER(SEARCH("Hackschnitzel",Tabelle_Frageboegen[[#This Row],[Bisheriger Energieträger:]]))=TRUE,1,0)</f>
        <v>0</v>
      </c>
      <c r="S66" s="1">
        <f>IF(ISNUMBER(SEARCH("anderes",Tabelle_Frageboegen[[#This Row],[Bisheriger Energieträger:]]))=TRUE,1,0)</f>
        <v>0</v>
      </c>
      <c r="T66" s="2">
        <v>0</v>
      </c>
      <c r="U66" s="2">
        <v>0</v>
      </c>
      <c r="V66" s="2">
        <v>0</v>
      </c>
      <c r="W66" s="2">
        <v>0</v>
      </c>
      <c r="X66" s="2">
        <v>3500</v>
      </c>
      <c r="Y66" s="2">
        <v>0</v>
      </c>
      <c r="Z66" s="2">
        <v>0</v>
      </c>
      <c r="AA66" s="2">
        <v>0</v>
      </c>
      <c r="AB66" s="3">
        <f>IF(SUM(Tabelle_Frageboegen[[#This Row],[Heizöl (l/a)]:[Holzhackschnitzel (Schüttraummeter/a):]])=0,1,0)</f>
        <v>0</v>
      </c>
    </row>
    <row r="67" spans="1:28" x14ac:dyDescent="0.25">
      <c r="A67" s="1">
        <v>52</v>
      </c>
      <c r="B67" s="1" t="s">
        <v>67</v>
      </c>
      <c r="C67" s="1" t="s">
        <v>140</v>
      </c>
      <c r="D67" s="1" t="s">
        <v>4</v>
      </c>
      <c r="E67" s="1">
        <f>IF(Tabelle_Frageboegen[[#This Row],[Anschlussinteresse:]]="ja",1,0)</f>
        <v>1</v>
      </c>
      <c r="F67" s="1">
        <f>IF(Tabelle_Frageboegen[[#This Row],[Anschlussinteresse:]]="ja &amp; unklar",1,0)</f>
        <v>0</v>
      </c>
      <c r="G67" s="1">
        <f>IF(Tabelle_Frageboegen[[#This Row],[Anschlussinteresse:]]="unklar",1,0)</f>
        <v>0</v>
      </c>
      <c r="H67" s="1">
        <f>IF(Tabelle_Frageboegen[[#This Row],[Anschlussinteresse:]]="nein &amp; unklar",1,0)</f>
        <v>0</v>
      </c>
      <c r="I67" s="1">
        <f>IF(Tabelle_Frageboegen[[#This Row],[Anschlussinteresse:]]="nein",1,0)</f>
        <v>0</v>
      </c>
      <c r="J67" s="1" t="s">
        <v>39</v>
      </c>
      <c r="K67" s="1">
        <f>IF(ISNUMBER(SEARCH("Heizöl",Tabelle_Frageboegen[[#This Row],[Bisheriger Energieträger:]]))=TRUE,1,0)</f>
        <v>1</v>
      </c>
      <c r="L67" s="1">
        <f>IF(ISNUMBER(SEARCH("Erdgas",Tabelle_Frageboegen[[#This Row],[Bisheriger Energieträger:]]))=TRUE,1,0)</f>
        <v>0</v>
      </c>
      <c r="M67" s="1">
        <f>IF(ISNUMBER(SEARCH("Flüssiggas",Tabelle_Frageboegen[[#This Row],[Bisheriger Energieträger:]]))=TRUE,1,0)</f>
        <v>0</v>
      </c>
      <c r="N67" s="1">
        <f>IF(ISNUMBER(SEARCH("Strom",Tabelle_Frageboegen[[#This Row],[Bisheriger Energieträger:]]))=TRUE,1,0)</f>
        <v>0</v>
      </c>
      <c r="O67" s="1">
        <f>IF(ISNUMBER(SEARCH("Wärmepumpe",Tabelle_Frageboegen[[#This Row],[Bisheriger Energieträger:]]))=TRUE,1,0)</f>
        <v>0</v>
      </c>
      <c r="P67" s="1">
        <f>IF(ISNUMBER(SEARCH("Holz",Tabelle_Frageboegen[[#This Row],[Bisheriger Energieträger:]]))=TRUE,1,0)</f>
        <v>1</v>
      </c>
      <c r="Q67" s="1">
        <f>IF(ISNUMBER(SEARCH("Pellets",Tabelle_Frageboegen[[#This Row],[Bisheriger Energieträger:]]))=TRUE,1,0)</f>
        <v>0</v>
      </c>
      <c r="R67" s="1">
        <f>IF(ISNUMBER(SEARCH("Hackschnitzel",Tabelle_Frageboegen[[#This Row],[Bisheriger Energieträger:]]))=TRUE,1,0)</f>
        <v>0</v>
      </c>
      <c r="S67" s="1">
        <f>IF(ISNUMBER(SEARCH("anderes",Tabelle_Frageboegen[[#This Row],[Bisheriger Energieträger:]]))=TRUE,1,0)</f>
        <v>0</v>
      </c>
      <c r="T67" s="2">
        <v>1500</v>
      </c>
      <c r="U67" s="2">
        <v>0</v>
      </c>
      <c r="V67" s="2">
        <v>0</v>
      </c>
      <c r="W67" s="2">
        <v>0</v>
      </c>
      <c r="X67" s="2">
        <v>0</v>
      </c>
      <c r="Y67" s="2">
        <v>4</v>
      </c>
      <c r="Z67" s="2">
        <v>0</v>
      </c>
      <c r="AA67" s="2">
        <v>0</v>
      </c>
      <c r="AB67" s="3">
        <f>IF(SUM(Tabelle_Frageboegen[[#This Row],[Heizöl (l/a)]:[Holzhackschnitzel (Schüttraummeter/a):]])=0,1,0)</f>
        <v>0</v>
      </c>
    </row>
    <row r="68" spans="1:28" x14ac:dyDescent="0.25">
      <c r="A68" s="1">
        <v>53</v>
      </c>
      <c r="B68" s="1" t="s">
        <v>56</v>
      </c>
      <c r="C68" s="1" t="s">
        <v>140</v>
      </c>
      <c r="D68" s="1" t="s">
        <v>8</v>
      </c>
      <c r="E68" s="1">
        <f>IF(Tabelle_Frageboegen[[#This Row],[Anschlussinteresse:]]="ja",1,0)</f>
        <v>0</v>
      </c>
      <c r="F68" s="1">
        <f>IF(Tabelle_Frageboegen[[#This Row],[Anschlussinteresse:]]="ja &amp; unklar",1,0)</f>
        <v>0</v>
      </c>
      <c r="G68" s="1">
        <f>IF(Tabelle_Frageboegen[[#This Row],[Anschlussinteresse:]]="unklar",1,0)</f>
        <v>0</v>
      </c>
      <c r="H68" s="1">
        <f>IF(Tabelle_Frageboegen[[#This Row],[Anschlussinteresse:]]="nein &amp; unklar",1,0)</f>
        <v>0</v>
      </c>
      <c r="I68" s="1">
        <f>IF(Tabelle_Frageboegen[[#This Row],[Anschlussinteresse:]]="nein",1,0)</f>
        <v>1</v>
      </c>
      <c r="J68" s="1" t="s">
        <v>14</v>
      </c>
      <c r="K68" s="1">
        <f>IF(ISNUMBER(SEARCH("Heizöl",Tabelle_Frageboegen[[#This Row],[Bisheriger Energieträger:]]))=TRUE,1,0)</f>
        <v>0</v>
      </c>
      <c r="L68" s="1">
        <f>IF(ISNUMBER(SEARCH("Erdgas",Tabelle_Frageboegen[[#This Row],[Bisheriger Energieträger:]]))=TRUE,1,0)</f>
        <v>0</v>
      </c>
      <c r="M68" s="1">
        <f>IF(ISNUMBER(SEARCH("Flüssiggas",Tabelle_Frageboegen[[#This Row],[Bisheriger Energieträger:]]))=TRUE,1,0)</f>
        <v>0</v>
      </c>
      <c r="N68" s="1">
        <f>IF(ISNUMBER(SEARCH("Strom",Tabelle_Frageboegen[[#This Row],[Bisheriger Energieträger:]]))=TRUE,1,0)</f>
        <v>0</v>
      </c>
      <c r="O68" s="1">
        <f>IF(ISNUMBER(SEARCH("Wärmepumpe",Tabelle_Frageboegen[[#This Row],[Bisheriger Energieträger:]]))=TRUE,1,0)</f>
        <v>1</v>
      </c>
      <c r="P68" s="1">
        <f>IF(ISNUMBER(SEARCH("Holz",Tabelle_Frageboegen[[#This Row],[Bisheriger Energieträger:]]))=TRUE,1,0)</f>
        <v>0</v>
      </c>
      <c r="Q68" s="1">
        <f>IF(ISNUMBER(SEARCH("Pellets",Tabelle_Frageboegen[[#This Row],[Bisheriger Energieträger:]]))=TRUE,1,0)</f>
        <v>0</v>
      </c>
      <c r="R68" s="1">
        <f>IF(ISNUMBER(SEARCH("Hackschnitzel",Tabelle_Frageboegen[[#This Row],[Bisheriger Energieträger:]]))=TRUE,1,0)</f>
        <v>0</v>
      </c>
      <c r="S68" s="1">
        <f>IF(ISNUMBER(SEARCH("anderes",Tabelle_Frageboegen[[#This Row],[Bisheriger Energieträger:]]))=TRUE,1,0)</f>
        <v>0</v>
      </c>
      <c r="T68" s="2">
        <v>0</v>
      </c>
      <c r="U68" s="2">
        <v>0</v>
      </c>
      <c r="V68" s="2">
        <v>0</v>
      </c>
      <c r="W68" s="2">
        <v>0</v>
      </c>
      <c r="X68" s="2">
        <v>2000</v>
      </c>
      <c r="Y68" s="2">
        <v>0</v>
      </c>
      <c r="Z68" s="2">
        <v>0</v>
      </c>
      <c r="AA68" s="2">
        <v>0</v>
      </c>
      <c r="AB68" s="3">
        <f>IF(SUM(Tabelle_Frageboegen[[#This Row],[Heizöl (l/a)]:[Holzhackschnitzel (Schüttraummeter/a):]])=0,1,0)</f>
        <v>0</v>
      </c>
    </row>
    <row r="69" spans="1:28" x14ac:dyDescent="0.25">
      <c r="A69" s="1">
        <v>54</v>
      </c>
      <c r="B69" s="1" t="s">
        <v>52</v>
      </c>
      <c r="C69" s="1" t="s">
        <v>140</v>
      </c>
      <c r="D69" s="1" t="s">
        <v>6</v>
      </c>
      <c r="E69" s="1">
        <f>IF(Tabelle_Frageboegen[[#This Row],[Anschlussinteresse:]]="ja",1,0)</f>
        <v>0</v>
      </c>
      <c r="F69" s="1">
        <f>IF(Tabelle_Frageboegen[[#This Row],[Anschlussinteresse:]]="ja &amp; unklar",1,0)</f>
        <v>0</v>
      </c>
      <c r="G69" s="1">
        <f>IF(Tabelle_Frageboegen[[#This Row],[Anschlussinteresse:]]="unklar",1,0)</f>
        <v>1</v>
      </c>
      <c r="H69" s="1">
        <f>IF(Tabelle_Frageboegen[[#This Row],[Anschlussinteresse:]]="nein &amp; unklar",1,0)</f>
        <v>0</v>
      </c>
      <c r="I69" s="1">
        <f>IF(Tabelle_Frageboegen[[#This Row],[Anschlussinteresse:]]="nein",1,0)</f>
        <v>0</v>
      </c>
      <c r="J69" s="1" t="s">
        <v>14</v>
      </c>
      <c r="K69" s="1">
        <f>IF(ISNUMBER(SEARCH("Heizöl",Tabelle_Frageboegen[[#This Row],[Bisheriger Energieträger:]]))=TRUE,1,0)</f>
        <v>0</v>
      </c>
      <c r="L69" s="1">
        <f>IF(ISNUMBER(SEARCH("Erdgas",Tabelle_Frageboegen[[#This Row],[Bisheriger Energieträger:]]))=TRUE,1,0)</f>
        <v>0</v>
      </c>
      <c r="M69" s="1">
        <f>IF(ISNUMBER(SEARCH("Flüssiggas",Tabelle_Frageboegen[[#This Row],[Bisheriger Energieträger:]]))=TRUE,1,0)</f>
        <v>0</v>
      </c>
      <c r="N69" s="1">
        <f>IF(ISNUMBER(SEARCH("Strom",Tabelle_Frageboegen[[#This Row],[Bisheriger Energieträger:]]))=TRUE,1,0)</f>
        <v>0</v>
      </c>
      <c r="O69" s="1">
        <f>IF(ISNUMBER(SEARCH("Wärmepumpe",Tabelle_Frageboegen[[#This Row],[Bisheriger Energieträger:]]))=TRUE,1,0)</f>
        <v>1</v>
      </c>
      <c r="P69" s="1">
        <f>IF(ISNUMBER(SEARCH("Holz",Tabelle_Frageboegen[[#This Row],[Bisheriger Energieträger:]]))=TRUE,1,0)</f>
        <v>0</v>
      </c>
      <c r="Q69" s="1">
        <f>IF(ISNUMBER(SEARCH("Pellets",Tabelle_Frageboegen[[#This Row],[Bisheriger Energieträger:]]))=TRUE,1,0)</f>
        <v>0</v>
      </c>
      <c r="R69" s="1">
        <f>IF(ISNUMBER(SEARCH("Hackschnitzel",Tabelle_Frageboegen[[#This Row],[Bisheriger Energieträger:]]))=TRUE,1,0)</f>
        <v>0</v>
      </c>
      <c r="S69" s="1">
        <f>IF(ISNUMBER(SEARCH("anderes",Tabelle_Frageboegen[[#This Row],[Bisheriger Energieträger:]]))=TRUE,1,0)</f>
        <v>0</v>
      </c>
      <c r="T69" s="2">
        <v>0</v>
      </c>
      <c r="U69" s="2">
        <v>0</v>
      </c>
      <c r="V69" s="2">
        <v>0</v>
      </c>
      <c r="W69" s="2">
        <v>0</v>
      </c>
      <c r="X69" s="2">
        <v>4000</v>
      </c>
      <c r="Y69" s="2">
        <v>0</v>
      </c>
      <c r="Z69" s="2">
        <v>0</v>
      </c>
      <c r="AA69" s="2">
        <v>0</v>
      </c>
      <c r="AB69" s="3">
        <f>IF(SUM(Tabelle_Frageboegen[[#This Row],[Heizöl (l/a)]:[Holzhackschnitzel (Schüttraummeter/a):]])=0,1,0)</f>
        <v>0</v>
      </c>
    </row>
    <row r="70" spans="1:28" ht="30" x14ac:dyDescent="0.25">
      <c r="A70" s="1">
        <v>55</v>
      </c>
      <c r="B70" s="1" t="s">
        <v>68</v>
      </c>
      <c r="C70" s="1" t="s">
        <v>143</v>
      </c>
      <c r="D70" s="1" t="s">
        <v>6</v>
      </c>
      <c r="E70" s="1">
        <f>IF(Tabelle_Frageboegen[[#This Row],[Anschlussinteresse:]]="ja",1,0)</f>
        <v>0</v>
      </c>
      <c r="F70" s="1">
        <f>IF(Tabelle_Frageboegen[[#This Row],[Anschlussinteresse:]]="ja &amp; unklar",1,0)</f>
        <v>0</v>
      </c>
      <c r="G70" s="1">
        <f>IF(Tabelle_Frageboegen[[#This Row],[Anschlussinteresse:]]="unklar",1,0)</f>
        <v>1</v>
      </c>
      <c r="H70" s="1">
        <f>IF(Tabelle_Frageboegen[[#This Row],[Anschlussinteresse:]]="nein &amp; unklar",1,0)</f>
        <v>0</v>
      </c>
      <c r="I70" s="1">
        <f>IF(Tabelle_Frageboegen[[#This Row],[Anschlussinteresse:]]="nein",1,0)</f>
        <v>0</v>
      </c>
      <c r="J70" s="1" t="s">
        <v>11</v>
      </c>
      <c r="K70" s="1">
        <f>IF(ISNUMBER(SEARCH("Heizöl",Tabelle_Frageboegen[[#This Row],[Bisheriger Energieträger:]]))=TRUE,1,0)</f>
        <v>0</v>
      </c>
      <c r="L70" s="1">
        <f>IF(ISNUMBER(SEARCH("Erdgas",Tabelle_Frageboegen[[#This Row],[Bisheriger Energieträger:]]))=TRUE,1,0)</f>
        <v>1</v>
      </c>
      <c r="M70" s="1">
        <f>IF(ISNUMBER(SEARCH("Flüssiggas",Tabelle_Frageboegen[[#This Row],[Bisheriger Energieträger:]]))=TRUE,1,0)</f>
        <v>0</v>
      </c>
      <c r="N70" s="1">
        <f>IF(ISNUMBER(SEARCH("Strom",Tabelle_Frageboegen[[#This Row],[Bisheriger Energieträger:]]))=TRUE,1,0)</f>
        <v>0</v>
      </c>
      <c r="O70" s="1">
        <f>IF(ISNUMBER(SEARCH("Wärmepumpe",Tabelle_Frageboegen[[#This Row],[Bisheriger Energieträger:]]))=TRUE,1,0)</f>
        <v>0</v>
      </c>
      <c r="P70" s="1">
        <f>IF(ISNUMBER(SEARCH("Holz",Tabelle_Frageboegen[[#This Row],[Bisheriger Energieträger:]]))=TRUE,1,0)</f>
        <v>0</v>
      </c>
      <c r="Q70" s="1">
        <f>IF(ISNUMBER(SEARCH("Pellets",Tabelle_Frageboegen[[#This Row],[Bisheriger Energieträger:]]))=TRUE,1,0)</f>
        <v>0</v>
      </c>
      <c r="R70" s="1">
        <f>IF(ISNUMBER(SEARCH("Hackschnitzel",Tabelle_Frageboegen[[#This Row],[Bisheriger Energieträger:]]))=TRUE,1,0)</f>
        <v>0</v>
      </c>
      <c r="S70" s="1">
        <f>IF(ISNUMBER(SEARCH("anderes",Tabelle_Frageboegen[[#This Row],[Bisheriger Energieträger:]]))=TRUE,1,0)</f>
        <v>0</v>
      </c>
      <c r="T70" s="2">
        <v>0</v>
      </c>
      <c r="U70" s="2">
        <v>2220</v>
      </c>
      <c r="V70" s="2">
        <v>0</v>
      </c>
      <c r="W70" s="2">
        <v>0</v>
      </c>
      <c r="X70" s="2">
        <v>0</v>
      </c>
      <c r="Y70" s="2">
        <v>0</v>
      </c>
      <c r="Z70" s="2">
        <v>0</v>
      </c>
      <c r="AA70" s="2">
        <v>0</v>
      </c>
      <c r="AB70" s="3">
        <f>IF(SUM(Tabelle_Frageboegen[[#This Row],[Heizöl (l/a)]:[Holzhackschnitzel (Schüttraummeter/a):]])=0,1,0)</f>
        <v>0</v>
      </c>
    </row>
    <row r="71" spans="1:28" x14ac:dyDescent="0.25">
      <c r="A71" s="1">
        <v>56</v>
      </c>
      <c r="B71" s="1" t="s">
        <v>69</v>
      </c>
      <c r="C71" s="1" t="s">
        <v>140</v>
      </c>
      <c r="D71" s="1" t="s">
        <v>4</v>
      </c>
      <c r="E71" s="1">
        <f>IF(Tabelle_Frageboegen[[#This Row],[Anschlussinteresse:]]="ja",1,0)</f>
        <v>1</v>
      </c>
      <c r="F71" s="1">
        <f>IF(Tabelle_Frageboegen[[#This Row],[Anschlussinteresse:]]="ja &amp; unklar",1,0)</f>
        <v>0</v>
      </c>
      <c r="G71" s="1">
        <f>IF(Tabelle_Frageboegen[[#This Row],[Anschlussinteresse:]]="unklar",1,0)</f>
        <v>0</v>
      </c>
      <c r="H71" s="1">
        <f>IF(Tabelle_Frageboegen[[#This Row],[Anschlussinteresse:]]="nein &amp; unklar",1,0)</f>
        <v>0</v>
      </c>
      <c r="I71" s="1">
        <f>IF(Tabelle_Frageboegen[[#This Row],[Anschlussinteresse:]]="nein",1,0)</f>
        <v>0</v>
      </c>
      <c r="J71" s="1" t="s">
        <v>37</v>
      </c>
      <c r="K71" s="1">
        <f>IF(ISNUMBER(SEARCH("Heizöl",Tabelle_Frageboegen[[#This Row],[Bisheriger Energieträger:]]))=TRUE,1,0)</f>
        <v>0</v>
      </c>
      <c r="L71" s="1">
        <f>IF(ISNUMBER(SEARCH("Erdgas",Tabelle_Frageboegen[[#This Row],[Bisheriger Energieträger:]]))=TRUE,1,0)</f>
        <v>0</v>
      </c>
      <c r="M71" s="1">
        <f>IF(ISNUMBER(SEARCH("Flüssiggas",Tabelle_Frageboegen[[#This Row],[Bisheriger Energieträger:]]))=TRUE,1,0)</f>
        <v>0</v>
      </c>
      <c r="N71" s="1">
        <f>IF(ISNUMBER(SEARCH("Strom",Tabelle_Frageboegen[[#This Row],[Bisheriger Energieträger:]]))=TRUE,1,0)</f>
        <v>1</v>
      </c>
      <c r="O71" s="1">
        <f>IF(ISNUMBER(SEARCH("Wärmepumpe",Tabelle_Frageboegen[[#This Row],[Bisheriger Energieträger:]]))=TRUE,1,0)</f>
        <v>0</v>
      </c>
      <c r="P71" s="1">
        <f>IF(ISNUMBER(SEARCH("Holz",Tabelle_Frageboegen[[#This Row],[Bisheriger Energieträger:]]))=TRUE,1,0)</f>
        <v>0</v>
      </c>
      <c r="Q71" s="1">
        <f>IF(ISNUMBER(SEARCH("Pellets",Tabelle_Frageboegen[[#This Row],[Bisheriger Energieträger:]]))=TRUE,1,0)</f>
        <v>0</v>
      </c>
      <c r="R71" s="1">
        <f>IF(ISNUMBER(SEARCH("Hackschnitzel",Tabelle_Frageboegen[[#This Row],[Bisheriger Energieträger:]]))=TRUE,1,0)</f>
        <v>0</v>
      </c>
      <c r="S71" s="1">
        <f>IF(ISNUMBER(SEARCH("anderes",Tabelle_Frageboegen[[#This Row],[Bisheriger Energieträger:]]))=TRUE,1,0)</f>
        <v>0</v>
      </c>
      <c r="T71" s="2">
        <v>0</v>
      </c>
      <c r="U71" s="2">
        <v>0</v>
      </c>
      <c r="V71" s="2">
        <v>0</v>
      </c>
      <c r="W71" s="2">
        <v>11780</v>
      </c>
      <c r="X71" s="2">
        <v>0</v>
      </c>
      <c r="Y71" s="2">
        <v>0</v>
      </c>
      <c r="Z71" s="2">
        <v>0</v>
      </c>
      <c r="AA71" s="2">
        <v>0</v>
      </c>
      <c r="AB71" s="3">
        <f>IF(SUM(Tabelle_Frageboegen[[#This Row],[Heizöl (l/a)]:[Holzhackschnitzel (Schüttraummeter/a):]])=0,1,0)</f>
        <v>0</v>
      </c>
    </row>
    <row r="72" spans="1:28" x14ac:dyDescent="0.25">
      <c r="A72" s="1">
        <v>57</v>
      </c>
      <c r="B72" s="1" t="s">
        <v>36</v>
      </c>
      <c r="C72" s="1" t="s">
        <v>140</v>
      </c>
      <c r="D72" s="1" t="s">
        <v>8</v>
      </c>
      <c r="E72" s="1">
        <f>IF(Tabelle_Frageboegen[[#This Row],[Anschlussinteresse:]]="ja",1,0)</f>
        <v>0</v>
      </c>
      <c r="F72" s="1">
        <f>IF(Tabelle_Frageboegen[[#This Row],[Anschlussinteresse:]]="ja &amp; unklar",1,0)</f>
        <v>0</v>
      </c>
      <c r="G72" s="1">
        <f>IF(Tabelle_Frageboegen[[#This Row],[Anschlussinteresse:]]="unklar",1,0)</f>
        <v>0</v>
      </c>
      <c r="H72" s="1">
        <f>IF(Tabelle_Frageboegen[[#This Row],[Anschlussinteresse:]]="nein &amp; unklar",1,0)</f>
        <v>0</v>
      </c>
      <c r="I72" s="1">
        <f>IF(Tabelle_Frageboegen[[#This Row],[Anschlussinteresse:]]="nein",1,0)</f>
        <v>1</v>
      </c>
      <c r="J72" s="1" t="s">
        <v>32</v>
      </c>
      <c r="K72" s="1">
        <f>IF(ISNUMBER(SEARCH("Heizöl",Tabelle_Frageboegen[[#This Row],[Bisheriger Energieträger:]]))=TRUE,1,0)</f>
        <v>0</v>
      </c>
      <c r="L72" s="1">
        <f>IF(ISNUMBER(SEARCH("Erdgas",Tabelle_Frageboegen[[#This Row],[Bisheriger Energieträger:]]))=TRUE,1,0)</f>
        <v>0</v>
      </c>
      <c r="M72" s="1">
        <f>IF(ISNUMBER(SEARCH("Flüssiggas",Tabelle_Frageboegen[[#This Row],[Bisheriger Energieträger:]]))=TRUE,1,0)</f>
        <v>0</v>
      </c>
      <c r="N72" s="1">
        <f>IF(ISNUMBER(SEARCH("Strom",Tabelle_Frageboegen[[#This Row],[Bisheriger Energieträger:]]))=TRUE,1,0)</f>
        <v>0</v>
      </c>
      <c r="O72" s="1">
        <f>IF(ISNUMBER(SEARCH("Wärmepumpe",Tabelle_Frageboegen[[#This Row],[Bisheriger Energieträger:]]))=TRUE,1,0)</f>
        <v>0</v>
      </c>
      <c r="P72" s="1">
        <f>IF(ISNUMBER(SEARCH("Holz",Tabelle_Frageboegen[[#This Row],[Bisheriger Energieträger:]]))=TRUE,1,0)</f>
        <v>0</v>
      </c>
      <c r="Q72" s="1">
        <f>IF(ISNUMBER(SEARCH("Pellets",Tabelle_Frageboegen[[#This Row],[Bisheriger Energieträger:]]))=TRUE,1,0)</f>
        <v>0</v>
      </c>
      <c r="R72" s="1">
        <f>IF(ISNUMBER(SEARCH("Hackschnitzel",Tabelle_Frageboegen[[#This Row],[Bisheriger Energieträger:]]))=TRUE,1,0)</f>
        <v>0</v>
      </c>
      <c r="S72" s="1">
        <f>IF(ISNUMBER(SEARCH("anderes",Tabelle_Frageboegen[[#This Row],[Bisheriger Energieträger:]]))=TRUE,1,0)</f>
        <v>0</v>
      </c>
      <c r="T72" s="2">
        <v>0</v>
      </c>
      <c r="U72" s="2">
        <v>0</v>
      </c>
      <c r="V72" s="2">
        <v>0</v>
      </c>
      <c r="W72" s="2">
        <v>0</v>
      </c>
      <c r="X72" s="2">
        <v>0</v>
      </c>
      <c r="Y72" s="2">
        <v>0</v>
      </c>
      <c r="Z72" s="2">
        <v>0</v>
      </c>
      <c r="AA72" s="2">
        <v>0</v>
      </c>
      <c r="AB72" s="3">
        <f>IF(SUM(Tabelle_Frageboegen[[#This Row],[Heizöl (l/a)]:[Holzhackschnitzel (Schüttraummeter/a):]])=0,1,0)</f>
        <v>1</v>
      </c>
    </row>
    <row r="73" spans="1:28" x14ac:dyDescent="0.25">
      <c r="A73" s="1">
        <v>58</v>
      </c>
      <c r="B73" s="1" t="s">
        <v>36</v>
      </c>
      <c r="C73" s="1" t="s">
        <v>140</v>
      </c>
      <c r="D73" s="1" t="s">
        <v>6</v>
      </c>
      <c r="E73" s="1">
        <f>IF(Tabelle_Frageboegen[[#This Row],[Anschlussinteresse:]]="ja",1,0)</f>
        <v>0</v>
      </c>
      <c r="F73" s="1">
        <f>IF(Tabelle_Frageboegen[[#This Row],[Anschlussinteresse:]]="ja &amp; unklar",1,0)</f>
        <v>0</v>
      </c>
      <c r="G73" s="1">
        <f>IF(Tabelle_Frageboegen[[#This Row],[Anschlussinteresse:]]="unklar",1,0)</f>
        <v>1</v>
      </c>
      <c r="H73" s="1">
        <f>IF(Tabelle_Frageboegen[[#This Row],[Anschlussinteresse:]]="nein &amp; unklar",1,0)</f>
        <v>0</v>
      </c>
      <c r="I73" s="1">
        <f>IF(Tabelle_Frageboegen[[#This Row],[Anschlussinteresse:]]="nein",1,0)</f>
        <v>0</v>
      </c>
      <c r="J73" s="1" t="s">
        <v>53</v>
      </c>
      <c r="K73" s="1">
        <f>IF(ISNUMBER(SEARCH("Heizöl",Tabelle_Frageboegen[[#This Row],[Bisheriger Energieträger:]]))=TRUE,1,0)</f>
        <v>0</v>
      </c>
      <c r="L73" s="1">
        <f>IF(ISNUMBER(SEARCH("Erdgas",Tabelle_Frageboegen[[#This Row],[Bisheriger Energieträger:]]))=TRUE,1,0)</f>
        <v>1</v>
      </c>
      <c r="M73" s="1">
        <f>IF(ISNUMBER(SEARCH("Flüssiggas",Tabelle_Frageboegen[[#This Row],[Bisheriger Energieträger:]]))=TRUE,1,0)</f>
        <v>0</v>
      </c>
      <c r="N73" s="1">
        <f>IF(ISNUMBER(SEARCH("Strom",Tabelle_Frageboegen[[#This Row],[Bisheriger Energieträger:]]))=TRUE,1,0)</f>
        <v>0</v>
      </c>
      <c r="O73" s="1">
        <f>IF(ISNUMBER(SEARCH("Wärmepumpe",Tabelle_Frageboegen[[#This Row],[Bisheriger Energieträger:]]))=TRUE,1,0)</f>
        <v>0</v>
      </c>
      <c r="P73" s="1">
        <f>IF(ISNUMBER(SEARCH("Holz",Tabelle_Frageboegen[[#This Row],[Bisheriger Energieträger:]]))=TRUE,1,0)</f>
        <v>1</v>
      </c>
      <c r="Q73" s="1">
        <f>IF(ISNUMBER(SEARCH("Pellets",Tabelle_Frageboegen[[#This Row],[Bisheriger Energieträger:]]))=TRUE,1,0)</f>
        <v>0</v>
      </c>
      <c r="R73" s="1">
        <f>IF(ISNUMBER(SEARCH("Hackschnitzel",Tabelle_Frageboegen[[#This Row],[Bisheriger Energieträger:]]))=TRUE,1,0)</f>
        <v>0</v>
      </c>
      <c r="S73" s="1">
        <f>IF(ISNUMBER(SEARCH("anderes",Tabelle_Frageboegen[[#This Row],[Bisheriger Energieträger:]]))=TRUE,1,0)</f>
        <v>0</v>
      </c>
      <c r="T73" s="2">
        <v>0</v>
      </c>
      <c r="U73" s="2">
        <v>0</v>
      </c>
      <c r="V73" s="2">
        <v>0</v>
      </c>
      <c r="W73" s="2">
        <v>0</v>
      </c>
      <c r="X73" s="2">
        <v>0</v>
      </c>
      <c r="Y73" s="2">
        <v>0</v>
      </c>
      <c r="Z73" s="2">
        <v>0</v>
      </c>
      <c r="AA73" s="2">
        <v>0</v>
      </c>
      <c r="AB73" s="3">
        <f>IF(SUM(Tabelle_Frageboegen[[#This Row],[Heizöl (l/a)]:[Holzhackschnitzel (Schüttraummeter/a):]])=0,1,0)</f>
        <v>1</v>
      </c>
    </row>
    <row r="74" spans="1:28" x14ac:dyDescent="0.25">
      <c r="A74" s="1">
        <v>59</v>
      </c>
      <c r="B74" s="1" t="s">
        <v>70</v>
      </c>
      <c r="C74" s="1" t="s">
        <v>140</v>
      </c>
      <c r="D74" s="1" t="s">
        <v>8</v>
      </c>
      <c r="E74" s="1">
        <f>IF(Tabelle_Frageboegen[[#This Row],[Anschlussinteresse:]]="ja",1,0)</f>
        <v>0</v>
      </c>
      <c r="F74" s="1">
        <f>IF(Tabelle_Frageboegen[[#This Row],[Anschlussinteresse:]]="ja &amp; unklar",1,0)</f>
        <v>0</v>
      </c>
      <c r="G74" s="1">
        <f>IF(Tabelle_Frageboegen[[#This Row],[Anschlussinteresse:]]="unklar",1,0)</f>
        <v>0</v>
      </c>
      <c r="H74" s="1">
        <f>IF(Tabelle_Frageboegen[[#This Row],[Anschlussinteresse:]]="nein &amp; unklar",1,0)</f>
        <v>0</v>
      </c>
      <c r="I74" s="1">
        <f>IF(Tabelle_Frageboegen[[#This Row],[Anschlussinteresse:]]="nein",1,0)</f>
        <v>1</v>
      </c>
      <c r="J74" s="1" t="s">
        <v>14</v>
      </c>
      <c r="K74" s="1">
        <f>IF(ISNUMBER(SEARCH("Heizöl",Tabelle_Frageboegen[[#This Row],[Bisheriger Energieträger:]]))=TRUE,1,0)</f>
        <v>0</v>
      </c>
      <c r="L74" s="1">
        <f>IF(ISNUMBER(SEARCH("Erdgas",Tabelle_Frageboegen[[#This Row],[Bisheriger Energieträger:]]))=TRUE,1,0)</f>
        <v>0</v>
      </c>
      <c r="M74" s="1">
        <f>IF(ISNUMBER(SEARCH("Flüssiggas",Tabelle_Frageboegen[[#This Row],[Bisheriger Energieträger:]]))=TRUE,1,0)</f>
        <v>0</v>
      </c>
      <c r="N74" s="1">
        <f>IF(ISNUMBER(SEARCH("Strom",Tabelle_Frageboegen[[#This Row],[Bisheriger Energieträger:]]))=TRUE,1,0)</f>
        <v>0</v>
      </c>
      <c r="O74" s="1">
        <f>IF(ISNUMBER(SEARCH("Wärmepumpe",Tabelle_Frageboegen[[#This Row],[Bisheriger Energieträger:]]))=TRUE,1,0)</f>
        <v>1</v>
      </c>
      <c r="P74" s="1">
        <f>IF(ISNUMBER(SEARCH("Holz",Tabelle_Frageboegen[[#This Row],[Bisheriger Energieträger:]]))=TRUE,1,0)</f>
        <v>0</v>
      </c>
      <c r="Q74" s="1">
        <f>IF(ISNUMBER(SEARCH("Pellets",Tabelle_Frageboegen[[#This Row],[Bisheriger Energieträger:]]))=TRUE,1,0)</f>
        <v>0</v>
      </c>
      <c r="R74" s="1">
        <f>IF(ISNUMBER(SEARCH("Hackschnitzel",Tabelle_Frageboegen[[#This Row],[Bisheriger Energieträger:]]))=TRUE,1,0)</f>
        <v>0</v>
      </c>
      <c r="S74" s="1">
        <f>IF(ISNUMBER(SEARCH("anderes",Tabelle_Frageboegen[[#This Row],[Bisheriger Energieträger:]]))=TRUE,1,0)</f>
        <v>0</v>
      </c>
      <c r="T74" s="2">
        <v>0</v>
      </c>
      <c r="U74" s="2">
        <v>0</v>
      </c>
      <c r="V74" s="2">
        <v>0</v>
      </c>
      <c r="W74" s="2">
        <v>0</v>
      </c>
      <c r="X74" s="2">
        <v>8000</v>
      </c>
      <c r="Y74" s="2">
        <v>0</v>
      </c>
      <c r="Z74" s="2">
        <v>0</v>
      </c>
      <c r="AA74" s="2">
        <v>0</v>
      </c>
      <c r="AB74" s="3">
        <f>IF(SUM(Tabelle_Frageboegen[[#This Row],[Heizöl (l/a)]:[Holzhackschnitzel (Schüttraummeter/a):]])=0,1,0)</f>
        <v>0</v>
      </c>
    </row>
    <row r="75" spans="1:28" x14ac:dyDescent="0.25">
      <c r="A75" s="1">
        <v>60</v>
      </c>
      <c r="B75" s="1" t="s">
        <v>71</v>
      </c>
      <c r="C75" s="1" t="s">
        <v>145</v>
      </c>
      <c r="D75" s="1" t="s">
        <v>4</v>
      </c>
      <c r="E75" s="1">
        <f>IF(Tabelle_Frageboegen[[#This Row],[Anschlussinteresse:]]="ja",1,0)</f>
        <v>1</v>
      </c>
      <c r="F75" s="1">
        <f>IF(Tabelle_Frageboegen[[#This Row],[Anschlussinteresse:]]="ja &amp; unklar",1,0)</f>
        <v>0</v>
      </c>
      <c r="G75" s="1">
        <f>IF(Tabelle_Frageboegen[[#This Row],[Anschlussinteresse:]]="unklar",1,0)</f>
        <v>0</v>
      </c>
      <c r="H75" s="1">
        <f>IF(Tabelle_Frageboegen[[#This Row],[Anschlussinteresse:]]="nein &amp; unklar",1,0)</f>
        <v>0</v>
      </c>
      <c r="I75" s="1">
        <f>IF(Tabelle_Frageboegen[[#This Row],[Anschlussinteresse:]]="nein",1,0)</f>
        <v>0</v>
      </c>
      <c r="J75" s="1" t="s">
        <v>39</v>
      </c>
      <c r="K75" s="1">
        <f>IF(ISNUMBER(SEARCH("Heizöl",Tabelle_Frageboegen[[#This Row],[Bisheriger Energieträger:]]))=TRUE,1,0)</f>
        <v>1</v>
      </c>
      <c r="L75" s="1">
        <f>IF(ISNUMBER(SEARCH("Erdgas",Tabelle_Frageboegen[[#This Row],[Bisheriger Energieträger:]]))=TRUE,1,0)</f>
        <v>0</v>
      </c>
      <c r="M75" s="1">
        <f>IF(ISNUMBER(SEARCH("Flüssiggas",Tabelle_Frageboegen[[#This Row],[Bisheriger Energieträger:]]))=TRUE,1,0)</f>
        <v>0</v>
      </c>
      <c r="N75" s="1">
        <f>IF(ISNUMBER(SEARCH("Strom",Tabelle_Frageboegen[[#This Row],[Bisheriger Energieträger:]]))=TRUE,1,0)</f>
        <v>0</v>
      </c>
      <c r="O75" s="1">
        <f>IF(ISNUMBER(SEARCH("Wärmepumpe",Tabelle_Frageboegen[[#This Row],[Bisheriger Energieträger:]]))=TRUE,1,0)</f>
        <v>0</v>
      </c>
      <c r="P75" s="1">
        <f>IF(ISNUMBER(SEARCH("Holz",Tabelle_Frageboegen[[#This Row],[Bisheriger Energieträger:]]))=TRUE,1,0)</f>
        <v>1</v>
      </c>
      <c r="Q75" s="1">
        <f>IF(ISNUMBER(SEARCH("Pellets",Tabelle_Frageboegen[[#This Row],[Bisheriger Energieträger:]]))=TRUE,1,0)</f>
        <v>0</v>
      </c>
      <c r="R75" s="1">
        <f>IF(ISNUMBER(SEARCH("Hackschnitzel",Tabelle_Frageboegen[[#This Row],[Bisheriger Energieträger:]]))=TRUE,1,0)</f>
        <v>0</v>
      </c>
      <c r="S75" s="1">
        <f>IF(ISNUMBER(SEARCH("anderes",Tabelle_Frageboegen[[#This Row],[Bisheriger Energieträger:]]))=TRUE,1,0)</f>
        <v>0</v>
      </c>
      <c r="T75" s="2">
        <v>1500</v>
      </c>
      <c r="U75" s="2">
        <v>0</v>
      </c>
      <c r="V75" s="2">
        <v>0</v>
      </c>
      <c r="W75" s="2">
        <v>0</v>
      </c>
      <c r="X75" s="2">
        <v>0</v>
      </c>
      <c r="Y75" s="2">
        <v>5</v>
      </c>
      <c r="Z75" s="2">
        <v>0</v>
      </c>
      <c r="AA75" s="2">
        <v>0</v>
      </c>
      <c r="AB75" s="3">
        <f>IF(SUM(Tabelle_Frageboegen[[#This Row],[Heizöl (l/a)]:[Holzhackschnitzel (Schüttraummeter/a):]])=0,1,0)</f>
        <v>0</v>
      </c>
    </row>
    <row r="76" spans="1:28" x14ac:dyDescent="0.25">
      <c r="A76" s="1">
        <v>61</v>
      </c>
      <c r="B76" s="1" t="s">
        <v>72</v>
      </c>
      <c r="C76" s="1" t="s">
        <v>142</v>
      </c>
      <c r="D76" s="1" t="s">
        <v>8</v>
      </c>
      <c r="E76" s="1">
        <f>IF(Tabelle_Frageboegen[[#This Row],[Anschlussinteresse:]]="ja",1,0)</f>
        <v>0</v>
      </c>
      <c r="F76" s="1">
        <f>IF(Tabelle_Frageboegen[[#This Row],[Anschlussinteresse:]]="ja &amp; unklar",1,0)</f>
        <v>0</v>
      </c>
      <c r="G76" s="1">
        <f>IF(Tabelle_Frageboegen[[#This Row],[Anschlussinteresse:]]="unklar",1,0)</f>
        <v>0</v>
      </c>
      <c r="H76" s="1">
        <f>IF(Tabelle_Frageboegen[[#This Row],[Anschlussinteresse:]]="nein &amp; unklar",1,0)</f>
        <v>0</v>
      </c>
      <c r="I76" s="1">
        <f>IF(Tabelle_Frageboegen[[#This Row],[Anschlussinteresse:]]="nein",1,0)</f>
        <v>1</v>
      </c>
      <c r="J76" s="1" t="s">
        <v>10</v>
      </c>
      <c r="K76" s="1">
        <f>IF(ISNUMBER(SEARCH("Heizöl",Tabelle_Frageboegen[[#This Row],[Bisheriger Energieträger:]]))=TRUE,1,0)</f>
        <v>1</v>
      </c>
      <c r="L76" s="1">
        <f>IF(ISNUMBER(SEARCH("Erdgas",Tabelle_Frageboegen[[#This Row],[Bisheriger Energieträger:]]))=TRUE,1,0)</f>
        <v>0</v>
      </c>
      <c r="M76" s="1">
        <f>IF(ISNUMBER(SEARCH("Flüssiggas",Tabelle_Frageboegen[[#This Row],[Bisheriger Energieträger:]]))=TRUE,1,0)</f>
        <v>0</v>
      </c>
      <c r="N76" s="1">
        <f>IF(ISNUMBER(SEARCH("Strom",Tabelle_Frageboegen[[#This Row],[Bisheriger Energieträger:]]))=TRUE,1,0)</f>
        <v>0</v>
      </c>
      <c r="O76" s="1">
        <f>IF(ISNUMBER(SEARCH("Wärmepumpe",Tabelle_Frageboegen[[#This Row],[Bisheriger Energieträger:]]))=TRUE,1,0)</f>
        <v>0</v>
      </c>
      <c r="P76" s="1">
        <f>IF(ISNUMBER(SEARCH("Holz",Tabelle_Frageboegen[[#This Row],[Bisheriger Energieträger:]]))=TRUE,1,0)</f>
        <v>0</v>
      </c>
      <c r="Q76" s="1">
        <f>IF(ISNUMBER(SEARCH("Pellets",Tabelle_Frageboegen[[#This Row],[Bisheriger Energieträger:]]))=TRUE,1,0)</f>
        <v>0</v>
      </c>
      <c r="R76" s="1">
        <f>IF(ISNUMBER(SEARCH("Hackschnitzel",Tabelle_Frageboegen[[#This Row],[Bisheriger Energieträger:]]))=TRUE,1,0)</f>
        <v>0</v>
      </c>
      <c r="S76" s="1">
        <f>IF(ISNUMBER(SEARCH("anderes",Tabelle_Frageboegen[[#This Row],[Bisheriger Energieträger:]]))=TRUE,1,0)</f>
        <v>0</v>
      </c>
      <c r="T76" s="2">
        <v>800</v>
      </c>
      <c r="U76" s="2">
        <v>0</v>
      </c>
      <c r="V76" s="2">
        <v>0</v>
      </c>
      <c r="W76" s="2">
        <v>0</v>
      </c>
      <c r="X76" s="2">
        <v>0</v>
      </c>
      <c r="Y76" s="2">
        <v>0</v>
      </c>
      <c r="Z76" s="2">
        <v>0</v>
      </c>
      <c r="AA76" s="2">
        <v>0</v>
      </c>
      <c r="AB76" s="3">
        <f>IF(SUM(Tabelle_Frageboegen[[#This Row],[Heizöl (l/a)]:[Holzhackschnitzel (Schüttraummeter/a):]])=0,1,0)</f>
        <v>0</v>
      </c>
    </row>
    <row r="77" spans="1:28" x14ac:dyDescent="0.25">
      <c r="A77" s="1">
        <v>62</v>
      </c>
      <c r="B77" s="1" t="s">
        <v>66</v>
      </c>
      <c r="C77" s="1" t="s">
        <v>143</v>
      </c>
      <c r="D77" s="1" t="s">
        <v>4</v>
      </c>
      <c r="E77" s="1">
        <f>IF(Tabelle_Frageboegen[[#This Row],[Anschlussinteresse:]]="ja",1,0)</f>
        <v>1</v>
      </c>
      <c r="F77" s="1">
        <f>IF(Tabelle_Frageboegen[[#This Row],[Anschlussinteresse:]]="ja &amp; unklar",1,0)</f>
        <v>0</v>
      </c>
      <c r="G77" s="1">
        <f>IF(Tabelle_Frageboegen[[#This Row],[Anschlussinteresse:]]="unklar",1,0)</f>
        <v>0</v>
      </c>
      <c r="H77" s="1">
        <f>IF(Tabelle_Frageboegen[[#This Row],[Anschlussinteresse:]]="nein &amp; unklar",1,0)</f>
        <v>0</v>
      </c>
      <c r="I77" s="1">
        <f>IF(Tabelle_Frageboegen[[#This Row],[Anschlussinteresse:]]="nein",1,0)</f>
        <v>0</v>
      </c>
      <c r="J77" s="1" t="s">
        <v>53</v>
      </c>
      <c r="K77" s="1">
        <f>IF(ISNUMBER(SEARCH("Heizöl",Tabelle_Frageboegen[[#This Row],[Bisheriger Energieträger:]]))=TRUE,1,0)</f>
        <v>0</v>
      </c>
      <c r="L77" s="1">
        <f>IF(ISNUMBER(SEARCH("Erdgas",Tabelle_Frageboegen[[#This Row],[Bisheriger Energieträger:]]))=TRUE,1,0)</f>
        <v>1</v>
      </c>
      <c r="M77" s="1">
        <f>IF(ISNUMBER(SEARCH("Flüssiggas",Tabelle_Frageboegen[[#This Row],[Bisheriger Energieträger:]]))=TRUE,1,0)</f>
        <v>0</v>
      </c>
      <c r="N77" s="1">
        <f>IF(ISNUMBER(SEARCH("Strom",Tabelle_Frageboegen[[#This Row],[Bisheriger Energieträger:]]))=TRUE,1,0)</f>
        <v>0</v>
      </c>
      <c r="O77" s="1">
        <f>IF(ISNUMBER(SEARCH("Wärmepumpe",Tabelle_Frageboegen[[#This Row],[Bisheriger Energieträger:]]))=TRUE,1,0)</f>
        <v>0</v>
      </c>
      <c r="P77" s="1">
        <f>IF(ISNUMBER(SEARCH("Holz",Tabelle_Frageboegen[[#This Row],[Bisheriger Energieträger:]]))=TRUE,1,0)</f>
        <v>1</v>
      </c>
      <c r="Q77" s="1">
        <f>IF(ISNUMBER(SEARCH("Pellets",Tabelle_Frageboegen[[#This Row],[Bisheriger Energieträger:]]))=TRUE,1,0)</f>
        <v>0</v>
      </c>
      <c r="R77" s="1">
        <f>IF(ISNUMBER(SEARCH("Hackschnitzel",Tabelle_Frageboegen[[#This Row],[Bisheriger Energieträger:]]))=TRUE,1,0)</f>
        <v>0</v>
      </c>
      <c r="S77" s="1">
        <f>IF(ISNUMBER(SEARCH("anderes",Tabelle_Frageboegen[[#This Row],[Bisheriger Energieträger:]]))=TRUE,1,0)</f>
        <v>0</v>
      </c>
      <c r="T77" s="2">
        <v>0</v>
      </c>
      <c r="U77" s="2">
        <v>1000</v>
      </c>
      <c r="V77" s="2">
        <v>0</v>
      </c>
      <c r="W77" s="2">
        <v>0</v>
      </c>
      <c r="X77" s="2">
        <v>0</v>
      </c>
      <c r="Y77" s="2">
        <v>5</v>
      </c>
      <c r="Z77" s="2">
        <v>0</v>
      </c>
      <c r="AA77" s="2">
        <v>0</v>
      </c>
      <c r="AB77" s="3">
        <f>IF(SUM(Tabelle_Frageboegen[[#This Row],[Heizöl (l/a)]:[Holzhackschnitzel (Schüttraummeter/a):]])=0,1,0)</f>
        <v>0</v>
      </c>
    </row>
    <row r="78" spans="1:28" x14ac:dyDescent="0.25">
      <c r="A78" s="1">
        <v>63</v>
      </c>
      <c r="B78" s="1" t="s">
        <v>54</v>
      </c>
      <c r="C78" s="1" t="s">
        <v>140</v>
      </c>
      <c r="D78" s="1" t="s">
        <v>4</v>
      </c>
      <c r="E78" s="1">
        <f>IF(Tabelle_Frageboegen[[#This Row],[Anschlussinteresse:]]="ja",1,0)</f>
        <v>1</v>
      </c>
      <c r="F78" s="1">
        <f>IF(Tabelle_Frageboegen[[#This Row],[Anschlussinteresse:]]="ja &amp; unklar",1,0)</f>
        <v>0</v>
      </c>
      <c r="G78" s="1">
        <f>IF(Tabelle_Frageboegen[[#This Row],[Anschlussinteresse:]]="unklar",1,0)</f>
        <v>0</v>
      </c>
      <c r="H78" s="1">
        <f>IF(Tabelle_Frageboegen[[#This Row],[Anschlussinteresse:]]="nein &amp; unklar",1,0)</f>
        <v>0</v>
      </c>
      <c r="I78" s="1">
        <f>IF(Tabelle_Frageboegen[[#This Row],[Anschlussinteresse:]]="nein",1,0)</f>
        <v>0</v>
      </c>
      <c r="J78" s="1" t="s">
        <v>11</v>
      </c>
      <c r="K78" s="1">
        <f>IF(ISNUMBER(SEARCH("Heizöl",Tabelle_Frageboegen[[#This Row],[Bisheriger Energieträger:]]))=TRUE,1,0)</f>
        <v>0</v>
      </c>
      <c r="L78" s="1">
        <f>IF(ISNUMBER(SEARCH("Erdgas",Tabelle_Frageboegen[[#This Row],[Bisheriger Energieträger:]]))=TRUE,1,0)</f>
        <v>1</v>
      </c>
      <c r="M78" s="1">
        <f>IF(ISNUMBER(SEARCH("Flüssiggas",Tabelle_Frageboegen[[#This Row],[Bisheriger Energieträger:]]))=TRUE,1,0)</f>
        <v>0</v>
      </c>
      <c r="N78" s="1">
        <f>IF(ISNUMBER(SEARCH("Strom",Tabelle_Frageboegen[[#This Row],[Bisheriger Energieträger:]]))=TRUE,1,0)</f>
        <v>0</v>
      </c>
      <c r="O78" s="1">
        <f>IF(ISNUMBER(SEARCH("Wärmepumpe",Tabelle_Frageboegen[[#This Row],[Bisheriger Energieträger:]]))=TRUE,1,0)</f>
        <v>0</v>
      </c>
      <c r="P78" s="1">
        <f>IF(ISNUMBER(SEARCH("Holz",Tabelle_Frageboegen[[#This Row],[Bisheriger Energieträger:]]))=TRUE,1,0)</f>
        <v>0</v>
      </c>
      <c r="Q78" s="1">
        <f>IF(ISNUMBER(SEARCH("Pellets",Tabelle_Frageboegen[[#This Row],[Bisheriger Energieträger:]]))=TRUE,1,0)</f>
        <v>0</v>
      </c>
      <c r="R78" s="1">
        <f>IF(ISNUMBER(SEARCH("Hackschnitzel",Tabelle_Frageboegen[[#This Row],[Bisheriger Energieträger:]]))=TRUE,1,0)</f>
        <v>0</v>
      </c>
      <c r="S78" s="1">
        <f>IF(ISNUMBER(SEARCH("anderes",Tabelle_Frageboegen[[#This Row],[Bisheriger Energieträger:]]))=TRUE,1,0)</f>
        <v>0</v>
      </c>
      <c r="T78" s="2">
        <v>0</v>
      </c>
      <c r="U78" s="2">
        <v>9090.9090909090901</v>
      </c>
      <c r="V78" s="2">
        <v>0</v>
      </c>
      <c r="W78" s="2">
        <v>0</v>
      </c>
      <c r="X78" s="2">
        <v>0</v>
      </c>
      <c r="Y78" s="2">
        <v>0</v>
      </c>
      <c r="Z78" s="2">
        <v>0</v>
      </c>
      <c r="AA78" s="2">
        <v>0</v>
      </c>
      <c r="AB78" s="3">
        <f>IF(SUM(Tabelle_Frageboegen[[#This Row],[Heizöl (l/a)]:[Holzhackschnitzel (Schüttraummeter/a):]])=0,1,0)</f>
        <v>0</v>
      </c>
    </row>
    <row r="79" spans="1:28" x14ac:dyDescent="0.25">
      <c r="A79" s="1">
        <v>64</v>
      </c>
      <c r="B79" s="1" t="s">
        <v>41</v>
      </c>
      <c r="C79" s="1" t="s">
        <v>143</v>
      </c>
      <c r="D79" s="1" t="s">
        <v>8</v>
      </c>
      <c r="E79" s="1">
        <f>IF(Tabelle_Frageboegen[[#This Row],[Anschlussinteresse:]]="ja",1,0)</f>
        <v>0</v>
      </c>
      <c r="F79" s="1">
        <f>IF(Tabelle_Frageboegen[[#This Row],[Anschlussinteresse:]]="ja &amp; unklar",1,0)</f>
        <v>0</v>
      </c>
      <c r="G79" s="1">
        <f>IF(Tabelle_Frageboegen[[#This Row],[Anschlussinteresse:]]="unklar",1,0)</f>
        <v>0</v>
      </c>
      <c r="H79" s="1">
        <f>IF(Tabelle_Frageboegen[[#This Row],[Anschlussinteresse:]]="nein &amp; unklar",1,0)</f>
        <v>0</v>
      </c>
      <c r="I79" s="1">
        <f>IF(Tabelle_Frageboegen[[#This Row],[Anschlussinteresse:]]="nein",1,0)</f>
        <v>1</v>
      </c>
      <c r="J79" s="1" t="s">
        <v>32</v>
      </c>
      <c r="K79" s="1">
        <f>IF(ISNUMBER(SEARCH("Heizöl",Tabelle_Frageboegen[[#This Row],[Bisheriger Energieträger:]]))=TRUE,1,0)</f>
        <v>0</v>
      </c>
      <c r="L79" s="1">
        <f>IF(ISNUMBER(SEARCH("Erdgas",Tabelle_Frageboegen[[#This Row],[Bisheriger Energieträger:]]))=TRUE,1,0)</f>
        <v>0</v>
      </c>
      <c r="M79" s="1">
        <f>IF(ISNUMBER(SEARCH("Flüssiggas",Tabelle_Frageboegen[[#This Row],[Bisheriger Energieträger:]]))=TRUE,1,0)</f>
        <v>0</v>
      </c>
      <c r="N79" s="1">
        <f>IF(ISNUMBER(SEARCH("Strom",Tabelle_Frageboegen[[#This Row],[Bisheriger Energieträger:]]))=TRUE,1,0)</f>
        <v>0</v>
      </c>
      <c r="O79" s="1">
        <f>IF(ISNUMBER(SEARCH("Wärmepumpe",Tabelle_Frageboegen[[#This Row],[Bisheriger Energieträger:]]))=TRUE,1,0)</f>
        <v>0</v>
      </c>
      <c r="P79" s="1">
        <f>IF(ISNUMBER(SEARCH("Holz",Tabelle_Frageboegen[[#This Row],[Bisheriger Energieträger:]]))=TRUE,1,0)</f>
        <v>0</v>
      </c>
      <c r="Q79" s="1">
        <f>IF(ISNUMBER(SEARCH("Pellets",Tabelle_Frageboegen[[#This Row],[Bisheriger Energieträger:]]))=TRUE,1,0)</f>
        <v>0</v>
      </c>
      <c r="R79" s="1">
        <f>IF(ISNUMBER(SEARCH("Hackschnitzel",Tabelle_Frageboegen[[#This Row],[Bisheriger Energieträger:]]))=TRUE,1,0)</f>
        <v>0</v>
      </c>
      <c r="S79" s="1">
        <f>IF(ISNUMBER(SEARCH("anderes",Tabelle_Frageboegen[[#This Row],[Bisheriger Energieträger:]]))=TRUE,1,0)</f>
        <v>0</v>
      </c>
      <c r="T79" s="2">
        <v>0</v>
      </c>
      <c r="U79" s="2">
        <v>0</v>
      </c>
      <c r="V79" s="2">
        <v>0</v>
      </c>
      <c r="W79" s="2">
        <v>0</v>
      </c>
      <c r="X79" s="2">
        <v>0</v>
      </c>
      <c r="Y79" s="2">
        <v>0</v>
      </c>
      <c r="Z79" s="2">
        <v>0</v>
      </c>
      <c r="AA79" s="2">
        <v>0</v>
      </c>
      <c r="AB79" s="3">
        <f>IF(SUM(Tabelle_Frageboegen[[#This Row],[Heizöl (l/a)]:[Holzhackschnitzel (Schüttraummeter/a):]])=0,1,0)</f>
        <v>1</v>
      </c>
    </row>
    <row r="80" spans="1:28" x14ac:dyDescent="0.25">
      <c r="A80" s="1">
        <v>65</v>
      </c>
      <c r="B80" s="1" t="s">
        <v>29</v>
      </c>
      <c r="C80" s="1" t="s">
        <v>140</v>
      </c>
      <c r="D80" s="1" t="s">
        <v>8</v>
      </c>
      <c r="E80" s="1">
        <f>IF(Tabelle_Frageboegen[[#This Row],[Anschlussinteresse:]]="ja",1,0)</f>
        <v>0</v>
      </c>
      <c r="F80" s="1">
        <f>IF(Tabelle_Frageboegen[[#This Row],[Anschlussinteresse:]]="ja &amp; unklar",1,0)</f>
        <v>0</v>
      </c>
      <c r="G80" s="1">
        <f>IF(Tabelle_Frageboegen[[#This Row],[Anschlussinteresse:]]="unklar",1,0)</f>
        <v>0</v>
      </c>
      <c r="H80" s="1">
        <f>IF(Tabelle_Frageboegen[[#This Row],[Anschlussinteresse:]]="nein &amp; unklar",1,0)</f>
        <v>0</v>
      </c>
      <c r="I80" s="1">
        <f>IF(Tabelle_Frageboegen[[#This Row],[Anschlussinteresse:]]="nein",1,0)</f>
        <v>1</v>
      </c>
      <c r="J80" s="1" t="s">
        <v>14</v>
      </c>
      <c r="K80" s="1">
        <f>IF(ISNUMBER(SEARCH("Heizöl",Tabelle_Frageboegen[[#This Row],[Bisheriger Energieträger:]]))=TRUE,1,0)</f>
        <v>0</v>
      </c>
      <c r="L80" s="1">
        <f>IF(ISNUMBER(SEARCH("Erdgas",Tabelle_Frageboegen[[#This Row],[Bisheriger Energieträger:]]))=TRUE,1,0)</f>
        <v>0</v>
      </c>
      <c r="M80" s="1">
        <f>IF(ISNUMBER(SEARCH("Flüssiggas",Tabelle_Frageboegen[[#This Row],[Bisheriger Energieträger:]]))=TRUE,1,0)</f>
        <v>0</v>
      </c>
      <c r="N80" s="1">
        <f>IF(ISNUMBER(SEARCH("Strom",Tabelle_Frageboegen[[#This Row],[Bisheriger Energieträger:]]))=TRUE,1,0)</f>
        <v>0</v>
      </c>
      <c r="O80" s="1">
        <f>IF(ISNUMBER(SEARCH("Wärmepumpe",Tabelle_Frageboegen[[#This Row],[Bisheriger Energieträger:]]))=TRUE,1,0)</f>
        <v>1</v>
      </c>
      <c r="P80" s="1">
        <f>IF(ISNUMBER(SEARCH("Holz",Tabelle_Frageboegen[[#This Row],[Bisheriger Energieträger:]]))=TRUE,1,0)</f>
        <v>0</v>
      </c>
      <c r="Q80" s="1">
        <f>IF(ISNUMBER(SEARCH("Pellets",Tabelle_Frageboegen[[#This Row],[Bisheriger Energieträger:]]))=TRUE,1,0)</f>
        <v>0</v>
      </c>
      <c r="R80" s="1">
        <f>IF(ISNUMBER(SEARCH("Hackschnitzel",Tabelle_Frageboegen[[#This Row],[Bisheriger Energieträger:]]))=TRUE,1,0)</f>
        <v>0</v>
      </c>
      <c r="S80" s="1">
        <f>IF(ISNUMBER(SEARCH("anderes",Tabelle_Frageboegen[[#This Row],[Bisheriger Energieträger:]]))=TRUE,1,0)</f>
        <v>0</v>
      </c>
      <c r="T80" s="2">
        <v>0</v>
      </c>
      <c r="U80" s="2">
        <v>0</v>
      </c>
      <c r="V80" s="2">
        <v>0</v>
      </c>
      <c r="W80" s="2">
        <v>0</v>
      </c>
      <c r="X80" s="2">
        <v>0</v>
      </c>
      <c r="Y80" s="2">
        <v>0</v>
      </c>
      <c r="Z80" s="2">
        <v>0</v>
      </c>
      <c r="AA80" s="2">
        <v>0</v>
      </c>
      <c r="AB80" s="3">
        <f>IF(SUM(Tabelle_Frageboegen[[#This Row],[Heizöl (l/a)]:[Holzhackschnitzel (Schüttraummeter/a):]])=0,1,0)</f>
        <v>1</v>
      </c>
    </row>
    <row r="81" spans="1:28" x14ac:dyDescent="0.25">
      <c r="A81" s="1">
        <v>66</v>
      </c>
      <c r="B81" s="1" t="s">
        <v>73</v>
      </c>
      <c r="C81" s="1" t="s">
        <v>144</v>
      </c>
      <c r="D81" s="1" t="s">
        <v>8</v>
      </c>
      <c r="E81" s="1">
        <f>IF(Tabelle_Frageboegen[[#This Row],[Anschlussinteresse:]]="ja",1,0)</f>
        <v>0</v>
      </c>
      <c r="F81" s="1">
        <f>IF(Tabelle_Frageboegen[[#This Row],[Anschlussinteresse:]]="ja &amp; unklar",1,0)</f>
        <v>0</v>
      </c>
      <c r="G81" s="1">
        <f>IF(Tabelle_Frageboegen[[#This Row],[Anschlussinteresse:]]="unklar",1,0)</f>
        <v>0</v>
      </c>
      <c r="H81" s="1">
        <f>IF(Tabelle_Frageboegen[[#This Row],[Anschlussinteresse:]]="nein &amp; unklar",1,0)</f>
        <v>0</v>
      </c>
      <c r="I81" s="1">
        <f>IF(Tabelle_Frageboegen[[#This Row],[Anschlussinteresse:]]="nein",1,0)</f>
        <v>1</v>
      </c>
      <c r="J81" s="1" t="s">
        <v>14</v>
      </c>
      <c r="K81" s="1">
        <f>IF(ISNUMBER(SEARCH("Heizöl",Tabelle_Frageboegen[[#This Row],[Bisheriger Energieträger:]]))=TRUE,1,0)</f>
        <v>0</v>
      </c>
      <c r="L81" s="1">
        <f>IF(ISNUMBER(SEARCH("Erdgas",Tabelle_Frageboegen[[#This Row],[Bisheriger Energieträger:]]))=TRUE,1,0)</f>
        <v>0</v>
      </c>
      <c r="M81" s="1">
        <f>IF(ISNUMBER(SEARCH("Flüssiggas",Tabelle_Frageboegen[[#This Row],[Bisheriger Energieträger:]]))=TRUE,1,0)</f>
        <v>0</v>
      </c>
      <c r="N81" s="1">
        <f>IF(ISNUMBER(SEARCH("Strom",Tabelle_Frageboegen[[#This Row],[Bisheriger Energieträger:]]))=TRUE,1,0)</f>
        <v>0</v>
      </c>
      <c r="O81" s="1">
        <f>IF(ISNUMBER(SEARCH("Wärmepumpe",Tabelle_Frageboegen[[#This Row],[Bisheriger Energieträger:]]))=TRUE,1,0)</f>
        <v>1</v>
      </c>
      <c r="P81" s="1">
        <f>IF(ISNUMBER(SEARCH("Holz",Tabelle_Frageboegen[[#This Row],[Bisheriger Energieträger:]]))=TRUE,1,0)</f>
        <v>0</v>
      </c>
      <c r="Q81" s="1">
        <f>IF(ISNUMBER(SEARCH("Pellets",Tabelle_Frageboegen[[#This Row],[Bisheriger Energieträger:]]))=TRUE,1,0)</f>
        <v>0</v>
      </c>
      <c r="R81" s="1">
        <f>IF(ISNUMBER(SEARCH("Hackschnitzel",Tabelle_Frageboegen[[#This Row],[Bisheriger Energieträger:]]))=TRUE,1,0)</f>
        <v>0</v>
      </c>
      <c r="S81" s="1">
        <f>IF(ISNUMBER(SEARCH("anderes",Tabelle_Frageboegen[[#This Row],[Bisheriger Energieträger:]]))=TRUE,1,0)</f>
        <v>0</v>
      </c>
      <c r="T81" s="2">
        <v>0</v>
      </c>
      <c r="U81" s="2">
        <v>0</v>
      </c>
      <c r="V81" s="2">
        <v>0</v>
      </c>
      <c r="W81" s="2">
        <v>0</v>
      </c>
      <c r="X81" s="2">
        <v>0</v>
      </c>
      <c r="Y81" s="2">
        <v>0</v>
      </c>
      <c r="Z81" s="2">
        <v>0</v>
      </c>
      <c r="AA81" s="2">
        <v>0</v>
      </c>
      <c r="AB81" s="3">
        <f>IF(SUM(Tabelle_Frageboegen[[#This Row],[Heizöl (l/a)]:[Holzhackschnitzel (Schüttraummeter/a):]])=0,1,0)</f>
        <v>1</v>
      </c>
    </row>
    <row r="82" spans="1:28" x14ac:dyDescent="0.25">
      <c r="A82" s="1">
        <v>67</v>
      </c>
      <c r="B82" s="1" t="s">
        <v>29</v>
      </c>
      <c r="C82" s="1" t="s">
        <v>140</v>
      </c>
      <c r="D82" s="1" t="s">
        <v>8</v>
      </c>
      <c r="E82" s="1">
        <f>IF(Tabelle_Frageboegen[[#This Row],[Anschlussinteresse:]]="ja",1,0)</f>
        <v>0</v>
      </c>
      <c r="F82" s="1">
        <f>IF(Tabelle_Frageboegen[[#This Row],[Anschlussinteresse:]]="ja &amp; unklar",1,0)</f>
        <v>0</v>
      </c>
      <c r="G82" s="1">
        <f>IF(Tabelle_Frageboegen[[#This Row],[Anschlussinteresse:]]="unklar",1,0)</f>
        <v>0</v>
      </c>
      <c r="H82" s="1">
        <f>IF(Tabelle_Frageboegen[[#This Row],[Anschlussinteresse:]]="nein &amp; unklar",1,0)</f>
        <v>0</v>
      </c>
      <c r="I82" s="1">
        <f>IF(Tabelle_Frageboegen[[#This Row],[Anschlussinteresse:]]="nein",1,0)</f>
        <v>1</v>
      </c>
      <c r="J82" s="1" t="s">
        <v>14</v>
      </c>
      <c r="K82" s="1">
        <f>IF(ISNUMBER(SEARCH("Heizöl",Tabelle_Frageboegen[[#This Row],[Bisheriger Energieträger:]]))=TRUE,1,0)</f>
        <v>0</v>
      </c>
      <c r="L82" s="1">
        <f>IF(ISNUMBER(SEARCH("Erdgas",Tabelle_Frageboegen[[#This Row],[Bisheriger Energieträger:]]))=TRUE,1,0)</f>
        <v>0</v>
      </c>
      <c r="M82" s="1">
        <f>IF(ISNUMBER(SEARCH("Flüssiggas",Tabelle_Frageboegen[[#This Row],[Bisheriger Energieträger:]]))=TRUE,1,0)</f>
        <v>0</v>
      </c>
      <c r="N82" s="1">
        <f>IF(ISNUMBER(SEARCH("Strom",Tabelle_Frageboegen[[#This Row],[Bisheriger Energieträger:]]))=TRUE,1,0)</f>
        <v>0</v>
      </c>
      <c r="O82" s="1">
        <f>IF(ISNUMBER(SEARCH("Wärmepumpe",Tabelle_Frageboegen[[#This Row],[Bisheriger Energieträger:]]))=TRUE,1,0)</f>
        <v>1</v>
      </c>
      <c r="P82" s="1">
        <f>IF(ISNUMBER(SEARCH("Holz",Tabelle_Frageboegen[[#This Row],[Bisheriger Energieträger:]]))=TRUE,1,0)</f>
        <v>0</v>
      </c>
      <c r="Q82" s="1">
        <f>IF(ISNUMBER(SEARCH("Pellets",Tabelle_Frageboegen[[#This Row],[Bisheriger Energieträger:]]))=TRUE,1,0)</f>
        <v>0</v>
      </c>
      <c r="R82" s="1">
        <f>IF(ISNUMBER(SEARCH("Hackschnitzel",Tabelle_Frageboegen[[#This Row],[Bisheriger Energieträger:]]))=TRUE,1,0)</f>
        <v>0</v>
      </c>
      <c r="S82" s="1">
        <f>IF(ISNUMBER(SEARCH("anderes",Tabelle_Frageboegen[[#This Row],[Bisheriger Energieträger:]]))=TRUE,1,0)</f>
        <v>0</v>
      </c>
      <c r="T82" s="2">
        <v>0</v>
      </c>
      <c r="U82" s="2">
        <v>0</v>
      </c>
      <c r="V82" s="2">
        <v>0</v>
      </c>
      <c r="W82" s="2">
        <v>0</v>
      </c>
      <c r="X82" s="2">
        <v>0</v>
      </c>
      <c r="Y82" s="2">
        <v>0</v>
      </c>
      <c r="Z82" s="2">
        <v>0</v>
      </c>
      <c r="AA82" s="2">
        <v>0</v>
      </c>
      <c r="AB82" s="3">
        <f>IF(SUM(Tabelle_Frageboegen[[#This Row],[Heizöl (l/a)]:[Holzhackschnitzel (Schüttraummeter/a):]])=0,1,0)</f>
        <v>1</v>
      </c>
    </row>
    <row r="83" spans="1:28" x14ac:dyDescent="0.25">
      <c r="A83" s="1">
        <v>68</v>
      </c>
      <c r="B83" s="1" t="s">
        <v>74</v>
      </c>
      <c r="C83" s="1" t="s">
        <v>143</v>
      </c>
      <c r="D83" s="1" t="s">
        <v>4</v>
      </c>
      <c r="E83" s="1">
        <f>IF(Tabelle_Frageboegen[[#This Row],[Anschlussinteresse:]]="ja",1,0)</f>
        <v>1</v>
      </c>
      <c r="F83" s="1">
        <f>IF(Tabelle_Frageboegen[[#This Row],[Anschlussinteresse:]]="ja &amp; unklar",1,0)</f>
        <v>0</v>
      </c>
      <c r="G83" s="1">
        <f>IF(Tabelle_Frageboegen[[#This Row],[Anschlussinteresse:]]="unklar",1,0)</f>
        <v>0</v>
      </c>
      <c r="H83" s="1">
        <f>IF(Tabelle_Frageboegen[[#This Row],[Anschlussinteresse:]]="nein &amp; unklar",1,0)</f>
        <v>0</v>
      </c>
      <c r="I83" s="1">
        <f>IF(Tabelle_Frageboegen[[#This Row],[Anschlussinteresse:]]="nein",1,0)</f>
        <v>0</v>
      </c>
      <c r="J83" s="1" t="s">
        <v>11</v>
      </c>
      <c r="K83" s="1">
        <f>IF(ISNUMBER(SEARCH("Heizöl",Tabelle_Frageboegen[[#This Row],[Bisheriger Energieträger:]]))=TRUE,1,0)</f>
        <v>0</v>
      </c>
      <c r="L83" s="1">
        <f>IF(ISNUMBER(SEARCH("Erdgas",Tabelle_Frageboegen[[#This Row],[Bisheriger Energieträger:]]))=TRUE,1,0)</f>
        <v>1</v>
      </c>
      <c r="M83" s="1">
        <f>IF(ISNUMBER(SEARCH("Flüssiggas",Tabelle_Frageboegen[[#This Row],[Bisheriger Energieträger:]]))=TRUE,1,0)</f>
        <v>0</v>
      </c>
      <c r="N83" s="1">
        <f>IF(ISNUMBER(SEARCH("Strom",Tabelle_Frageboegen[[#This Row],[Bisheriger Energieträger:]]))=TRUE,1,0)</f>
        <v>0</v>
      </c>
      <c r="O83" s="1">
        <f>IF(ISNUMBER(SEARCH("Wärmepumpe",Tabelle_Frageboegen[[#This Row],[Bisheriger Energieträger:]]))=TRUE,1,0)</f>
        <v>0</v>
      </c>
      <c r="P83" s="1">
        <f>IF(ISNUMBER(SEARCH("Holz",Tabelle_Frageboegen[[#This Row],[Bisheriger Energieträger:]]))=TRUE,1,0)</f>
        <v>0</v>
      </c>
      <c r="Q83" s="1">
        <f>IF(ISNUMBER(SEARCH("Pellets",Tabelle_Frageboegen[[#This Row],[Bisheriger Energieträger:]]))=TRUE,1,0)</f>
        <v>0</v>
      </c>
      <c r="R83" s="1">
        <f>IF(ISNUMBER(SEARCH("Hackschnitzel",Tabelle_Frageboegen[[#This Row],[Bisheriger Energieträger:]]))=TRUE,1,0)</f>
        <v>0</v>
      </c>
      <c r="S83" s="1">
        <f>IF(ISNUMBER(SEARCH("anderes",Tabelle_Frageboegen[[#This Row],[Bisheriger Energieträger:]]))=TRUE,1,0)</f>
        <v>0</v>
      </c>
      <c r="T83" s="2">
        <v>0</v>
      </c>
      <c r="U83" s="2">
        <v>1272.7272727272727</v>
      </c>
      <c r="V83" s="2">
        <v>0</v>
      </c>
      <c r="W83" s="2">
        <v>0</v>
      </c>
      <c r="X83" s="2">
        <v>0</v>
      </c>
      <c r="Y83" s="2">
        <v>0</v>
      </c>
      <c r="Z83" s="2">
        <v>0</v>
      </c>
      <c r="AA83" s="2">
        <v>0</v>
      </c>
      <c r="AB83" s="3">
        <f>IF(SUM(Tabelle_Frageboegen[[#This Row],[Heizöl (l/a)]:[Holzhackschnitzel (Schüttraummeter/a):]])=0,1,0)</f>
        <v>0</v>
      </c>
    </row>
    <row r="84" spans="1:28" x14ac:dyDescent="0.25">
      <c r="A84" s="1">
        <v>69</v>
      </c>
      <c r="B84" s="1" t="s">
        <v>62</v>
      </c>
      <c r="C84" s="1" t="s">
        <v>143</v>
      </c>
      <c r="D84" s="1" t="s">
        <v>4</v>
      </c>
      <c r="E84" s="1">
        <f>IF(Tabelle_Frageboegen[[#This Row],[Anschlussinteresse:]]="ja",1,0)</f>
        <v>1</v>
      </c>
      <c r="F84" s="1">
        <f>IF(Tabelle_Frageboegen[[#This Row],[Anschlussinteresse:]]="ja &amp; unklar",1,0)</f>
        <v>0</v>
      </c>
      <c r="G84" s="1">
        <f>IF(Tabelle_Frageboegen[[#This Row],[Anschlussinteresse:]]="unklar",1,0)</f>
        <v>0</v>
      </c>
      <c r="H84" s="1">
        <f>IF(Tabelle_Frageboegen[[#This Row],[Anschlussinteresse:]]="nein &amp; unklar",1,0)</f>
        <v>0</v>
      </c>
      <c r="I84" s="1">
        <f>IF(Tabelle_Frageboegen[[#This Row],[Anschlussinteresse:]]="nein",1,0)</f>
        <v>0</v>
      </c>
      <c r="J84" s="1" t="s">
        <v>11</v>
      </c>
      <c r="K84" s="1">
        <f>IF(ISNUMBER(SEARCH("Heizöl",Tabelle_Frageboegen[[#This Row],[Bisheriger Energieträger:]]))=TRUE,1,0)</f>
        <v>0</v>
      </c>
      <c r="L84" s="1">
        <f>IF(ISNUMBER(SEARCH("Erdgas",Tabelle_Frageboegen[[#This Row],[Bisheriger Energieträger:]]))=TRUE,1,0)</f>
        <v>1</v>
      </c>
      <c r="M84" s="1">
        <f>IF(ISNUMBER(SEARCH("Flüssiggas",Tabelle_Frageboegen[[#This Row],[Bisheriger Energieträger:]]))=TRUE,1,0)</f>
        <v>0</v>
      </c>
      <c r="N84" s="1">
        <f>IF(ISNUMBER(SEARCH("Strom",Tabelle_Frageboegen[[#This Row],[Bisheriger Energieträger:]]))=TRUE,1,0)</f>
        <v>0</v>
      </c>
      <c r="O84" s="1">
        <f>IF(ISNUMBER(SEARCH("Wärmepumpe",Tabelle_Frageboegen[[#This Row],[Bisheriger Energieträger:]]))=TRUE,1,0)</f>
        <v>0</v>
      </c>
      <c r="P84" s="1">
        <f>IF(ISNUMBER(SEARCH("Holz",Tabelle_Frageboegen[[#This Row],[Bisheriger Energieträger:]]))=TRUE,1,0)</f>
        <v>0</v>
      </c>
      <c r="Q84" s="1">
        <f>IF(ISNUMBER(SEARCH("Pellets",Tabelle_Frageboegen[[#This Row],[Bisheriger Energieträger:]]))=TRUE,1,0)</f>
        <v>0</v>
      </c>
      <c r="R84" s="1">
        <f>IF(ISNUMBER(SEARCH("Hackschnitzel",Tabelle_Frageboegen[[#This Row],[Bisheriger Energieträger:]]))=TRUE,1,0)</f>
        <v>0</v>
      </c>
      <c r="S84" s="1">
        <f>IF(ISNUMBER(SEARCH("anderes",Tabelle_Frageboegen[[#This Row],[Bisheriger Energieträger:]]))=TRUE,1,0)</f>
        <v>0</v>
      </c>
      <c r="T84" s="2">
        <v>0</v>
      </c>
      <c r="U84" s="2">
        <v>1454.5454545454545</v>
      </c>
      <c r="V84" s="2">
        <v>0</v>
      </c>
      <c r="W84" s="2">
        <v>0</v>
      </c>
      <c r="X84" s="2">
        <v>0</v>
      </c>
      <c r="Y84" s="2">
        <v>0</v>
      </c>
      <c r="Z84" s="2">
        <v>0</v>
      </c>
      <c r="AA84" s="2">
        <v>0</v>
      </c>
      <c r="AB84" s="3">
        <f>IF(SUM(Tabelle_Frageboegen[[#This Row],[Heizöl (l/a)]:[Holzhackschnitzel (Schüttraummeter/a):]])=0,1,0)</f>
        <v>0</v>
      </c>
    </row>
    <row r="85" spans="1:28" x14ac:dyDescent="0.25">
      <c r="A85" s="1">
        <v>70</v>
      </c>
      <c r="B85" s="1" t="s">
        <v>75</v>
      </c>
      <c r="C85" s="1" t="s">
        <v>140</v>
      </c>
      <c r="D85" s="1" t="s">
        <v>4</v>
      </c>
      <c r="E85" s="1">
        <f>IF(Tabelle_Frageboegen[[#This Row],[Anschlussinteresse:]]="ja",1,0)</f>
        <v>1</v>
      </c>
      <c r="F85" s="1">
        <f>IF(Tabelle_Frageboegen[[#This Row],[Anschlussinteresse:]]="ja &amp; unklar",1,0)</f>
        <v>0</v>
      </c>
      <c r="G85" s="1">
        <f>IF(Tabelle_Frageboegen[[#This Row],[Anschlussinteresse:]]="unklar",1,0)</f>
        <v>0</v>
      </c>
      <c r="H85" s="1">
        <f>IF(Tabelle_Frageboegen[[#This Row],[Anschlussinteresse:]]="nein &amp; unklar",1,0)</f>
        <v>0</v>
      </c>
      <c r="I85" s="1">
        <f>IF(Tabelle_Frageboegen[[#This Row],[Anschlussinteresse:]]="nein",1,0)</f>
        <v>0</v>
      </c>
      <c r="J85" s="1" t="s">
        <v>10</v>
      </c>
      <c r="K85" s="1">
        <f>IF(ISNUMBER(SEARCH("Heizöl",Tabelle_Frageboegen[[#This Row],[Bisheriger Energieträger:]]))=TRUE,1,0)</f>
        <v>1</v>
      </c>
      <c r="L85" s="1">
        <f>IF(ISNUMBER(SEARCH("Erdgas",Tabelle_Frageboegen[[#This Row],[Bisheriger Energieträger:]]))=TRUE,1,0)</f>
        <v>0</v>
      </c>
      <c r="M85" s="1">
        <f>IF(ISNUMBER(SEARCH("Flüssiggas",Tabelle_Frageboegen[[#This Row],[Bisheriger Energieträger:]]))=TRUE,1,0)</f>
        <v>0</v>
      </c>
      <c r="N85" s="1">
        <f>IF(ISNUMBER(SEARCH("Strom",Tabelle_Frageboegen[[#This Row],[Bisheriger Energieträger:]]))=TRUE,1,0)</f>
        <v>0</v>
      </c>
      <c r="O85" s="1">
        <f>IF(ISNUMBER(SEARCH("Wärmepumpe",Tabelle_Frageboegen[[#This Row],[Bisheriger Energieträger:]]))=TRUE,1,0)</f>
        <v>0</v>
      </c>
      <c r="P85" s="1">
        <f>IF(ISNUMBER(SEARCH("Holz",Tabelle_Frageboegen[[#This Row],[Bisheriger Energieträger:]]))=TRUE,1,0)</f>
        <v>0</v>
      </c>
      <c r="Q85" s="1">
        <f>IF(ISNUMBER(SEARCH("Pellets",Tabelle_Frageboegen[[#This Row],[Bisheriger Energieträger:]]))=TRUE,1,0)</f>
        <v>0</v>
      </c>
      <c r="R85" s="1">
        <f>IF(ISNUMBER(SEARCH("Hackschnitzel",Tabelle_Frageboegen[[#This Row],[Bisheriger Energieträger:]]))=TRUE,1,0)</f>
        <v>0</v>
      </c>
      <c r="S85" s="1">
        <f>IF(ISNUMBER(SEARCH("anderes",Tabelle_Frageboegen[[#This Row],[Bisheriger Energieträger:]]))=TRUE,1,0)</f>
        <v>0</v>
      </c>
      <c r="T85" s="2">
        <v>2000</v>
      </c>
      <c r="U85" s="2">
        <v>0</v>
      </c>
      <c r="V85" s="2">
        <v>0</v>
      </c>
      <c r="W85" s="2">
        <v>0</v>
      </c>
      <c r="X85" s="2">
        <v>0</v>
      </c>
      <c r="Y85" s="2">
        <v>0</v>
      </c>
      <c r="Z85" s="2">
        <v>0</v>
      </c>
      <c r="AA85" s="2">
        <v>0</v>
      </c>
      <c r="AB85" s="3">
        <f>IF(SUM(Tabelle_Frageboegen[[#This Row],[Heizöl (l/a)]:[Holzhackschnitzel (Schüttraummeter/a):]])=0,1,0)</f>
        <v>0</v>
      </c>
    </row>
    <row r="86" spans="1:28" x14ac:dyDescent="0.25">
      <c r="A86" s="1">
        <v>71</v>
      </c>
      <c r="B86" s="1" t="s">
        <v>55</v>
      </c>
      <c r="C86" s="1" t="s">
        <v>140</v>
      </c>
      <c r="D86" s="1" t="s">
        <v>8</v>
      </c>
      <c r="E86" s="1">
        <f>IF(Tabelle_Frageboegen[[#This Row],[Anschlussinteresse:]]="ja",1,0)</f>
        <v>0</v>
      </c>
      <c r="F86" s="1">
        <f>IF(Tabelle_Frageboegen[[#This Row],[Anschlussinteresse:]]="ja &amp; unklar",1,0)</f>
        <v>0</v>
      </c>
      <c r="G86" s="1">
        <f>IF(Tabelle_Frageboegen[[#This Row],[Anschlussinteresse:]]="unklar",1,0)</f>
        <v>0</v>
      </c>
      <c r="H86" s="1">
        <f>IF(Tabelle_Frageboegen[[#This Row],[Anschlussinteresse:]]="nein &amp; unklar",1,0)</f>
        <v>0</v>
      </c>
      <c r="I86" s="1">
        <f>IF(Tabelle_Frageboegen[[#This Row],[Anschlussinteresse:]]="nein",1,0)</f>
        <v>1</v>
      </c>
      <c r="J86" s="1" t="s">
        <v>33</v>
      </c>
      <c r="K86" s="1">
        <f>IF(ISNUMBER(SEARCH("Heizöl",Tabelle_Frageboegen[[#This Row],[Bisheriger Energieträger:]]))=TRUE,1,0)</f>
        <v>0</v>
      </c>
      <c r="L86" s="1">
        <f>IF(ISNUMBER(SEARCH("Erdgas",Tabelle_Frageboegen[[#This Row],[Bisheriger Energieträger:]]))=TRUE,1,0)</f>
        <v>0</v>
      </c>
      <c r="M86" s="1">
        <f>IF(ISNUMBER(SEARCH("Flüssiggas",Tabelle_Frageboegen[[#This Row],[Bisheriger Energieträger:]]))=TRUE,1,0)</f>
        <v>0</v>
      </c>
      <c r="N86" s="1">
        <f>IF(ISNUMBER(SEARCH("Strom",Tabelle_Frageboegen[[#This Row],[Bisheriger Energieträger:]]))=TRUE,1,0)</f>
        <v>0</v>
      </c>
      <c r="O86" s="1">
        <f>IF(ISNUMBER(SEARCH("Wärmepumpe",Tabelle_Frageboegen[[#This Row],[Bisheriger Energieträger:]]))=TRUE,1,0)</f>
        <v>1</v>
      </c>
      <c r="P86" s="1">
        <f>IF(ISNUMBER(SEARCH("Holz",Tabelle_Frageboegen[[#This Row],[Bisheriger Energieträger:]]))=TRUE,1,0)</f>
        <v>1</v>
      </c>
      <c r="Q86" s="1">
        <f>IF(ISNUMBER(SEARCH("Pellets",Tabelle_Frageboegen[[#This Row],[Bisheriger Energieträger:]]))=TRUE,1,0)</f>
        <v>0</v>
      </c>
      <c r="R86" s="1">
        <f>IF(ISNUMBER(SEARCH("Hackschnitzel",Tabelle_Frageboegen[[#This Row],[Bisheriger Energieträger:]]))=TRUE,1,0)</f>
        <v>0</v>
      </c>
      <c r="S86" s="1">
        <f>IF(ISNUMBER(SEARCH("anderes",Tabelle_Frageboegen[[#This Row],[Bisheriger Energieträger:]]))=TRUE,1,0)</f>
        <v>0</v>
      </c>
      <c r="T86" s="2">
        <v>0</v>
      </c>
      <c r="U86" s="2">
        <v>0</v>
      </c>
      <c r="V86" s="2">
        <v>0</v>
      </c>
      <c r="W86" s="2">
        <v>0</v>
      </c>
      <c r="X86" s="2">
        <v>2400</v>
      </c>
      <c r="Y86" s="2">
        <v>0</v>
      </c>
      <c r="Z86" s="2">
        <v>0</v>
      </c>
      <c r="AA86" s="2">
        <v>0</v>
      </c>
      <c r="AB86" s="3">
        <f>IF(SUM(Tabelle_Frageboegen[[#This Row],[Heizöl (l/a)]:[Holzhackschnitzel (Schüttraummeter/a):]])=0,1,0)</f>
        <v>0</v>
      </c>
    </row>
    <row r="87" spans="1:28" x14ac:dyDescent="0.25">
      <c r="A87" s="1">
        <v>72</v>
      </c>
      <c r="B87" s="1" t="s">
        <v>41</v>
      </c>
      <c r="C87" s="1" t="s">
        <v>143</v>
      </c>
      <c r="D87" s="1" t="s">
        <v>8</v>
      </c>
      <c r="E87" s="1">
        <f>IF(Tabelle_Frageboegen[[#This Row],[Anschlussinteresse:]]="ja",1,0)</f>
        <v>0</v>
      </c>
      <c r="F87" s="1">
        <f>IF(Tabelle_Frageboegen[[#This Row],[Anschlussinteresse:]]="ja &amp; unklar",1,0)</f>
        <v>0</v>
      </c>
      <c r="G87" s="1">
        <f>IF(Tabelle_Frageboegen[[#This Row],[Anschlussinteresse:]]="unklar",1,0)</f>
        <v>0</v>
      </c>
      <c r="H87" s="1">
        <f>IF(Tabelle_Frageboegen[[#This Row],[Anschlussinteresse:]]="nein &amp; unklar",1,0)</f>
        <v>0</v>
      </c>
      <c r="I87" s="1">
        <f>IF(Tabelle_Frageboegen[[#This Row],[Anschlussinteresse:]]="nein",1,0)</f>
        <v>1</v>
      </c>
      <c r="J87" s="1" t="s">
        <v>33</v>
      </c>
      <c r="K87" s="1">
        <f>IF(ISNUMBER(SEARCH("Heizöl",Tabelle_Frageboegen[[#This Row],[Bisheriger Energieträger:]]))=TRUE,1,0)</f>
        <v>0</v>
      </c>
      <c r="L87" s="1">
        <f>IF(ISNUMBER(SEARCH("Erdgas",Tabelle_Frageboegen[[#This Row],[Bisheriger Energieträger:]]))=TRUE,1,0)</f>
        <v>0</v>
      </c>
      <c r="M87" s="1">
        <f>IF(ISNUMBER(SEARCH("Flüssiggas",Tabelle_Frageboegen[[#This Row],[Bisheriger Energieträger:]]))=TRUE,1,0)</f>
        <v>0</v>
      </c>
      <c r="N87" s="1">
        <f>IF(ISNUMBER(SEARCH("Strom",Tabelle_Frageboegen[[#This Row],[Bisheriger Energieträger:]]))=TRUE,1,0)</f>
        <v>0</v>
      </c>
      <c r="O87" s="1">
        <f>IF(ISNUMBER(SEARCH("Wärmepumpe",Tabelle_Frageboegen[[#This Row],[Bisheriger Energieträger:]]))=TRUE,1,0)</f>
        <v>1</v>
      </c>
      <c r="P87" s="1">
        <f>IF(ISNUMBER(SEARCH("Holz",Tabelle_Frageboegen[[#This Row],[Bisheriger Energieträger:]]))=TRUE,1,0)</f>
        <v>1</v>
      </c>
      <c r="Q87" s="1">
        <f>IF(ISNUMBER(SEARCH("Pellets",Tabelle_Frageboegen[[#This Row],[Bisheriger Energieträger:]]))=TRUE,1,0)</f>
        <v>0</v>
      </c>
      <c r="R87" s="1">
        <f>IF(ISNUMBER(SEARCH("Hackschnitzel",Tabelle_Frageboegen[[#This Row],[Bisheriger Energieträger:]]))=TRUE,1,0)</f>
        <v>0</v>
      </c>
      <c r="S87" s="1">
        <f>IF(ISNUMBER(SEARCH("anderes",Tabelle_Frageboegen[[#This Row],[Bisheriger Energieträger:]]))=TRUE,1,0)</f>
        <v>0</v>
      </c>
      <c r="T87" s="2">
        <v>0</v>
      </c>
      <c r="U87" s="2">
        <v>0</v>
      </c>
      <c r="V87" s="2">
        <v>0</v>
      </c>
      <c r="W87" s="2">
        <v>0</v>
      </c>
      <c r="X87" s="2">
        <v>4000</v>
      </c>
      <c r="Y87" s="2">
        <v>4</v>
      </c>
      <c r="Z87" s="2">
        <v>0</v>
      </c>
      <c r="AA87" s="2">
        <v>0</v>
      </c>
      <c r="AB87" s="3">
        <f>IF(SUM(Tabelle_Frageboegen[[#This Row],[Heizöl (l/a)]:[Holzhackschnitzel (Schüttraummeter/a):]])=0,1,0)</f>
        <v>0</v>
      </c>
    </row>
    <row r="88" spans="1:28" x14ac:dyDescent="0.25">
      <c r="A88" s="1">
        <v>73</v>
      </c>
      <c r="B88" s="1" t="s">
        <v>66</v>
      </c>
      <c r="C88" s="1" t="s">
        <v>143</v>
      </c>
      <c r="D88" s="1" t="s">
        <v>8</v>
      </c>
      <c r="E88" s="1">
        <f>IF(Tabelle_Frageboegen[[#This Row],[Anschlussinteresse:]]="ja",1,0)</f>
        <v>0</v>
      </c>
      <c r="F88" s="1">
        <f>IF(Tabelle_Frageboegen[[#This Row],[Anschlussinteresse:]]="ja &amp; unklar",1,0)</f>
        <v>0</v>
      </c>
      <c r="G88" s="1">
        <f>IF(Tabelle_Frageboegen[[#This Row],[Anschlussinteresse:]]="unklar",1,0)</f>
        <v>0</v>
      </c>
      <c r="H88" s="1">
        <f>IF(Tabelle_Frageboegen[[#This Row],[Anschlussinteresse:]]="nein &amp; unklar",1,0)</f>
        <v>0</v>
      </c>
      <c r="I88" s="1">
        <f>IF(Tabelle_Frageboegen[[#This Row],[Anschlussinteresse:]]="nein",1,0)</f>
        <v>1</v>
      </c>
      <c r="J88" s="1" t="s">
        <v>11</v>
      </c>
      <c r="K88" s="1">
        <f>IF(ISNUMBER(SEARCH("Heizöl",Tabelle_Frageboegen[[#This Row],[Bisheriger Energieträger:]]))=TRUE,1,0)</f>
        <v>0</v>
      </c>
      <c r="L88" s="1">
        <f>IF(ISNUMBER(SEARCH("Erdgas",Tabelle_Frageboegen[[#This Row],[Bisheriger Energieträger:]]))=TRUE,1,0)</f>
        <v>1</v>
      </c>
      <c r="M88" s="1">
        <f>IF(ISNUMBER(SEARCH("Flüssiggas",Tabelle_Frageboegen[[#This Row],[Bisheriger Energieträger:]]))=TRUE,1,0)</f>
        <v>0</v>
      </c>
      <c r="N88" s="1">
        <f>IF(ISNUMBER(SEARCH("Strom",Tabelle_Frageboegen[[#This Row],[Bisheriger Energieträger:]]))=TRUE,1,0)</f>
        <v>0</v>
      </c>
      <c r="O88" s="1">
        <f>IF(ISNUMBER(SEARCH("Wärmepumpe",Tabelle_Frageboegen[[#This Row],[Bisheriger Energieträger:]]))=TRUE,1,0)</f>
        <v>0</v>
      </c>
      <c r="P88" s="1">
        <f>IF(ISNUMBER(SEARCH("Holz",Tabelle_Frageboegen[[#This Row],[Bisheriger Energieträger:]]))=TRUE,1,0)</f>
        <v>0</v>
      </c>
      <c r="Q88" s="1">
        <f>IF(ISNUMBER(SEARCH("Pellets",Tabelle_Frageboegen[[#This Row],[Bisheriger Energieträger:]]))=TRUE,1,0)</f>
        <v>0</v>
      </c>
      <c r="R88" s="1">
        <f>IF(ISNUMBER(SEARCH("Hackschnitzel",Tabelle_Frageboegen[[#This Row],[Bisheriger Energieträger:]]))=TRUE,1,0)</f>
        <v>0</v>
      </c>
      <c r="S88" s="1">
        <f>IF(ISNUMBER(SEARCH("anderes",Tabelle_Frageboegen[[#This Row],[Bisheriger Energieträger:]]))=TRUE,1,0)</f>
        <v>0</v>
      </c>
      <c r="T88" s="2">
        <v>0</v>
      </c>
      <c r="U88" s="2">
        <v>0</v>
      </c>
      <c r="V88" s="2">
        <v>0</v>
      </c>
      <c r="W88" s="2">
        <v>0</v>
      </c>
      <c r="X88" s="2">
        <v>0</v>
      </c>
      <c r="Y88" s="2">
        <v>0</v>
      </c>
      <c r="Z88" s="2">
        <v>0</v>
      </c>
      <c r="AA88" s="2">
        <v>0</v>
      </c>
      <c r="AB88" s="3">
        <f>IF(SUM(Tabelle_Frageboegen[[#This Row],[Heizöl (l/a)]:[Holzhackschnitzel (Schüttraummeter/a):]])=0,1,0)</f>
        <v>1</v>
      </c>
    </row>
    <row r="89" spans="1:28" x14ac:dyDescent="0.25">
      <c r="A89" s="1">
        <v>74</v>
      </c>
      <c r="B89" s="1" t="s">
        <v>71</v>
      </c>
      <c r="C89" s="1" t="s">
        <v>145</v>
      </c>
      <c r="D89" s="1" t="s">
        <v>8</v>
      </c>
      <c r="E89" s="1">
        <f>IF(Tabelle_Frageboegen[[#This Row],[Anschlussinteresse:]]="ja",1,0)</f>
        <v>0</v>
      </c>
      <c r="F89" s="1">
        <f>IF(Tabelle_Frageboegen[[#This Row],[Anschlussinteresse:]]="ja &amp; unklar",1,0)</f>
        <v>0</v>
      </c>
      <c r="G89" s="1">
        <f>IF(Tabelle_Frageboegen[[#This Row],[Anschlussinteresse:]]="unklar",1,0)</f>
        <v>0</v>
      </c>
      <c r="H89" s="1">
        <f>IF(Tabelle_Frageboegen[[#This Row],[Anschlussinteresse:]]="nein &amp; unklar",1,0)</f>
        <v>0</v>
      </c>
      <c r="I89" s="1">
        <f>IF(Tabelle_Frageboegen[[#This Row],[Anschlussinteresse:]]="nein",1,0)</f>
        <v>1</v>
      </c>
      <c r="J89" s="1" t="s">
        <v>12</v>
      </c>
      <c r="K89" s="1">
        <f>IF(ISNUMBER(SEARCH("Heizöl",Tabelle_Frageboegen[[#This Row],[Bisheriger Energieträger:]]))=TRUE,1,0)</f>
        <v>0</v>
      </c>
      <c r="L89" s="1">
        <f>IF(ISNUMBER(SEARCH("Erdgas",Tabelle_Frageboegen[[#This Row],[Bisheriger Energieträger:]]))=TRUE,1,0)</f>
        <v>0</v>
      </c>
      <c r="M89" s="1">
        <f>IF(ISNUMBER(SEARCH("Flüssiggas",Tabelle_Frageboegen[[#This Row],[Bisheriger Energieträger:]]))=TRUE,1,0)</f>
        <v>1</v>
      </c>
      <c r="N89" s="1">
        <f>IF(ISNUMBER(SEARCH("Strom",Tabelle_Frageboegen[[#This Row],[Bisheriger Energieträger:]]))=TRUE,1,0)</f>
        <v>0</v>
      </c>
      <c r="O89" s="1">
        <f>IF(ISNUMBER(SEARCH("Wärmepumpe",Tabelle_Frageboegen[[#This Row],[Bisheriger Energieträger:]]))=TRUE,1,0)</f>
        <v>0</v>
      </c>
      <c r="P89" s="1">
        <f>IF(ISNUMBER(SEARCH("Holz",Tabelle_Frageboegen[[#This Row],[Bisheriger Energieträger:]]))=TRUE,1,0)</f>
        <v>0</v>
      </c>
      <c r="Q89" s="1">
        <f>IF(ISNUMBER(SEARCH("Pellets",Tabelle_Frageboegen[[#This Row],[Bisheriger Energieträger:]]))=TRUE,1,0)</f>
        <v>0</v>
      </c>
      <c r="R89" s="1">
        <f>IF(ISNUMBER(SEARCH("Hackschnitzel",Tabelle_Frageboegen[[#This Row],[Bisheriger Energieträger:]]))=TRUE,1,0)</f>
        <v>0</v>
      </c>
      <c r="S89" s="1">
        <f>IF(ISNUMBER(SEARCH("anderes",Tabelle_Frageboegen[[#This Row],[Bisheriger Energieträger:]]))=TRUE,1,0)</f>
        <v>0</v>
      </c>
      <c r="T89" s="2">
        <v>0</v>
      </c>
      <c r="U89" s="2">
        <v>0</v>
      </c>
      <c r="V89" s="2">
        <v>3000</v>
      </c>
      <c r="W89" s="2">
        <v>0</v>
      </c>
      <c r="X89" s="2">
        <v>0</v>
      </c>
      <c r="Y89" s="2">
        <v>0</v>
      </c>
      <c r="Z89" s="2">
        <v>0</v>
      </c>
      <c r="AA89" s="2">
        <v>0</v>
      </c>
      <c r="AB89" s="3">
        <f>IF(SUM(Tabelle_Frageboegen[[#This Row],[Heizöl (l/a)]:[Holzhackschnitzel (Schüttraummeter/a):]])=0,1,0)</f>
        <v>0</v>
      </c>
    </row>
    <row r="90" spans="1:28" x14ac:dyDescent="0.25">
      <c r="A90" s="1">
        <v>75</v>
      </c>
      <c r="B90" s="1" t="s">
        <v>57</v>
      </c>
      <c r="C90" s="1" t="s">
        <v>140</v>
      </c>
      <c r="D90" s="1" t="s">
        <v>8</v>
      </c>
      <c r="E90" s="1">
        <f>IF(Tabelle_Frageboegen[[#This Row],[Anschlussinteresse:]]="ja",1,0)</f>
        <v>0</v>
      </c>
      <c r="F90" s="1">
        <f>IF(Tabelle_Frageboegen[[#This Row],[Anschlussinteresse:]]="ja &amp; unklar",1,0)</f>
        <v>0</v>
      </c>
      <c r="G90" s="1">
        <f>IF(Tabelle_Frageboegen[[#This Row],[Anschlussinteresse:]]="unklar",1,0)</f>
        <v>0</v>
      </c>
      <c r="H90" s="1">
        <f>IF(Tabelle_Frageboegen[[#This Row],[Anschlussinteresse:]]="nein &amp; unklar",1,0)</f>
        <v>0</v>
      </c>
      <c r="I90" s="1">
        <f>IF(Tabelle_Frageboegen[[#This Row],[Anschlussinteresse:]]="nein",1,0)</f>
        <v>1</v>
      </c>
      <c r="J90" s="1" t="s">
        <v>14</v>
      </c>
      <c r="K90" s="1">
        <f>IF(ISNUMBER(SEARCH("Heizöl",Tabelle_Frageboegen[[#This Row],[Bisheriger Energieträger:]]))=TRUE,1,0)</f>
        <v>0</v>
      </c>
      <c r="L90" s="1">
        <f>IF(ISNUMBER(SEARCH("Erdgas",Tabelle_Frageboegen[[#This Row],[Bisheriger Energieträger:]]))=TRUE,1,0)</f>
        <v>0</v>
      </c>
      <c r="M90" s="1">
        <f>IF(ISNUMBER(SEARCH("Flüssiggas",Tabelle_Frageboegen[[#This Row],[Bisheriger Energieträger:]]))=TRUE,1,0)</f>
        <v>0</v>
      </c>
      <c r="N90" s="1">
        <f>IF(ISNUMBER(SEARCH("Strom",Tabelle_Frageboegen[[#This Row],[Bisheriger Energieträger:]]))=TRUE,1,0)</f>
        <v>0</v>
      </c>
      <c r="O90" s="1">
        <f>IF(ISNUMBER(SEARCH("Wärmepumpe",Tabelle_Frageboegen[[#This Row],[Bisheriger Energieträger:]]))=TRUE,1,0)</f>
        <v>1</v>
      </c>
      <c r="P90" s="1">
        <f>IF(ISNUMBER(SEARCH("Holz",Tabelle_Frageboegen[[#This Row],[Bisheriger Energieträger:]]))=TRUE,1,0)</f>
        <v>0</v>
      </c>
      <c r="Q90" s="1">
        <f>IF(ISNUMBER(SEARCH("Pellets",Tabelle_Frageboegen[[#This Row],[Bisheriger Energieträger:]]))=TRUE,1,0)</f>
        <v>0</v>
      </c>
      <c r="R90" s="1">
        <f>IF(ISNUMBER(SEARCH("Hackschnitzel",Tabelle_Frageboegen[[#This Row],[Bisheriger Energieträger:]]))=TRUE,1,0)</f>
        <v>0</v>
      </c>
      <c r="S90" s="1">
        <f>IF(ISNUMBER(SEARCH("anderes",Tabelle_Frageboegen[[#This Row],[Bisheriger Energieträger:]]))=TRUE,1,0)</f>
        <v>0</v>
      </c>
      <c r="T90" s="2">
        <v>0</v>
      </c>
      <c r="U90" s="2">
        <v>0</v>
      </c>
      <c r="V90" s="2">
        <v>0</v>
      </c>
      <c r="W90" s="2">
        <v>0</v>
      </c>
      <c r="X90" s="2">
        <v>2000</v>
      </c>
      <c r="Y90" s="2">
        <v>0</v>
      </c>
      <c r="Z90" s="2">
        <v>0</v>
      </c>
      <c r="AA90" s="2">
        <v>0</v>
      </c>
      <c r="AB90" s="3">
        <f>IF(SUM(Tabelle_Frageboegen[[#This Row],[Heizöl (l/a)]:[Holzhackschnitzel (Schüttraummeter/a):]])=0,1,0)</f>
        <v>0</v>
      </c>
    </row>
    <row r="91" spans="1:28" x14ac:dyDescent="0.25">
      <c r="A91" s="1">
        <v>76</v>
      </c>
      <c r="B91" s="1" t="s">
        <v>36</v>
      </c>
      <c r="C91" s="1" t="s">
        <v>140</v>
      </c>
      <c r="D91" s="1" t="s">
        <v>4</v>
      </c>
      <c r="E91" s="1">
        <f>IF(Tabelle_Frageboegen[[#This Row],[Anschlussinteresse:]]="ja",1,0)</f>
        <v>1</v>
      </c>
      <c r="F91" s="1">
        <f>IF(Tabelle_Frageboegen[[#This Row],[Anschlussinteresse:]]="ja &amp; unklar",1,0)</f>
        <v>0</v>
      </c>
      <c r="G91" s="1">
        <f>IF(Tabelle_Frageboegen[[#This Row],[Anschlussinteresse:]]="unklar",1,0)</f>
        <v>0</v>
      </c>
      <c r="H91" s="1">
        <f>IF(Tabelle_Frageboegen[[#This Row],[Anschlussinteresse:]]="nein &amp; unklar",1,0)</f>
        <v>0</v>
      </c>
      <c r="I91" s="1">
        <f>IF(Tabelle_Frageboegen[[#This Row],[Anschlussinteresse:]]="nein",1,0)</f>
        <v>0</v>
      </c>
      <c r="J91" s="1" t="s">
        <v>10</v>
      </c>
      <c r="K91" s="1">
        <f>IF(ISNUMBER(SEARCH("Heizöl",Tabelle_Frageboegen[[#This Row],[Bisheriger Energieträger:]]))=TRUE,1,0)</f>
        <v>1</v>
      </c>
      <c r="L91" s="1">
        <f>IF(ISNUMBER(SEARCH("Erdgas",Tabelle_Frageboegen[[#This Row],[Bisheriger Energieträger:]]))=TRUE,1,0)</f>
        <v>0</v>
      </c>
      <c r="M91" s="1">
        <f>IF(ISNUMBER(SEARCH("Flüssiggas",Tabelle_Frageboegen[[#This Row],[Bisheriger Energieträger:]]))=TRUE,1,0)</f>
        <v>0</v>
      </c>
      <c r="N91" s="1">
        <f>IF(ISNUMBER(SEARCH("Strom",Tabelle_Frageboegen[[#This Row],[Bisheriger Energieträger:]]))=TRUE,1,0)</f>
        <v>0</v>
      </c>
      <c r="O91" s="1">
        <f>IF(ISNUMBER(SEARCH("Wärmepumpe",Tabelle_Frageboegen[[#This Row],[Bisheriger Energieträger:]]))=TRUE,1,0)</f>
        <v>0</v>
      </c>
      <c r="P91" s="1">
        <f>IF(ISNUMBER(SEARCH("Holz",Tabelle_Frageboegen[[#This Row],[Bisheriger Energieträger:]]))=TRUE,1,0)</f>
        <v>0</v>
      </c>
      <c r="Q91" s="1">
        <f>IF(ISNUMBER(SEARCH("Pellets",Tabelle_Frageboegen[[#This Row],[Bisheriger Energieträger:]]))=TRUE,1,0)</f>
        <v>0</v>
      </c>
      <c r="R91" s="1">
        <f>IF(ISNUMBER(SEARCH("Hackschnitzel",Tabelle_Frageboegen[[#This Row],[Bisheriger Energieträger:]]))=TRUE,1,0)</f>
        <v>0</v>
      </c>
      <c r="S91" s="1">
        <f>IF(ISNUMBER(SEARCH("anderes",Tabelle_Frageboegen[[#This Row],[Bisheriger Energieträger:]]))=TRUE,1,0)</f>
        <v>0</v>
      </c>
      <c r="T91" s="2">
        <v>0</v>
      </c>
      <c r="U91" s="2">
        <v>0</v>
      </c>
      <c r="V91" s="2">
        <v>0</v>
      </c>
      <c r="W91" s="2">
        <v>0</v>
      </c>
      <c r="X91" s="2">
        <v>0</v>
      </c>
      <c r="Y91" s="2">
        <v>0</v>
      </c>
      <c r="Z91" s="2">
        <v>0</v>
      </c>
      <c r="AA91" s="2">
        <v>0</v>
      </c>
      <c r="AB91" s="3">
        <f>IF(SUM(Tabelle_Frageboegen[[#This Row],[Heizöl (l/a)]:[Holzhackschnitzel (Schüttraummeter/a):]])=0,1,0)</f>
        <v>1</v>
      </c>
    </row>
    <row r="92" spans="1:28" ht="30" x14ac:dyDescent="0.25">
      <c r="A92" s="1">
        <v>77</v>
      </c>
      <c r="B92" s="1" t="s">
        <v>68</v>
      </c>
      <c r="C92" s="1" t="s">
        <v>143</v>
      </c>
      <c r="D92" s="1" t="s">
        <v>8</v>
      </c>
      <c r="E92" s="1">
        <f>IF(Tabelle_Frageboegen[[#This Row],[Anschlussinteresse:]]="ja",1,0)</f>
        <v>0</v>
      </c>
      <c r="F92" s="1">
        <f>IF(Tabelle_Frageboegen[[#This Row],[Anschlussinteresse:]]="ja &amp; unklar",1,0)</f>
        <v>0</v>
      </c>
      <c r="G92" s="1">
        <f>IF(Tabelle_Frageboegen[[#This Row],[Anschlussinteresse:]]="unklar",1,0)</f>
        <v>0</v>
      </c>
      <c r="H92" s="1">
        <f>IF(Tabelle_Frageboegen[[#This Row],[Anschlussinteresse:]]="nein &amp; unklar",1,0)</f>
        <v>0</v>
      </c>
      <c r="I92" s="1">
        <f>IF(Tabelle_Frageboegen[[#This Row],[Anschlussinteresse:]]="nein",1,0)</f>
        <v>1</v>
      </c>
      <c r="J92" s="1" t="s">
        <v>32</v>
      </c>
      <c r="K92" s="1">
        <f>IF(ISNUMBER(SEARCH("Heizöl",Tabelle_Frageboegen[[#This Row],[Bisheriger Energieträger:]]))=TRUE,1,0)</f>
        <v>0</v>
      </c>
      <c r="L92" s="1">
        <f>IF(ISNUMBER(SEARCH("Erdgas",Tabelle_Frageboegen[[#This Row],[Bisheriger Energieträger:]]))=TRUE,1,0)</f>
        <v>0</v>
      </c>
      <c r="M92" s="1">
        <f>IF(ISNUMBER(SEARCH("Flüssiggas",Tabelle_Frageboegen[[#This Row],[Bisheriger Energieträger:]]))=TRUE,1,0)</f>
        <v>0</v>
      </c>
      <c r="N92" s="1">
        <f>IF(ISNUMBER(SEARCH("Strom",Tabelle_Frageboegen[[#This Row],[Bisheriger Energieträger:]]))=TRUE,1,0)</f>
        <v>0</v>
      </c>
      <c r="O92" s="1">
        <f>IF(ISNUMBER(SEARCH("Wärmepumpe",Tabelle_Frageboegen[[#This Row],[Bisheriger Energieträger:]]))=TRUE,1,0)</f>
        <v>0</v>
      </c>
      <c r="P92" s="1">
        <f>IF(ISNUMBER(SEARCH("Holz",Tabelle_Frageboegen[[#This Row],[Bisheriger Energieträger:]]))=TRUE,1,0)</f>
        <v>0</v>
      </c>
      <c r="Q92" s="1">
        <f>IF(ISNUMBER(SEARCH("Pellets",Tabelle_Frageboegen[[#This Row],[Bisheriger Energieträger:]]))=TRUE,1,0)</f>
        <v>0</v>
      </c>
      <c r="R92" s="1">
        <f>IF(ISNUMBER(SEARCH("Hackschnitzel",Tabelle_Frageboegen[[#This Row],[Bisheriger Energieträger:]]))=TRUE,1,0)</f>
        <v>0</v>
      </c>
      <c r="S92" s="1">
        <f>IF(ISNUMBER(SEARCH("anderes",Tabelle_Frageboegen[[#This Row],[Bisheriger Energieträger:]]))=TRUE,1,0)</f>
        <v>0</v>
      </c>
      <c r="T92" s="2">
        <v>0</v>
      </c>
      <c r="U92" s="2">
        <v>0</v>
      </c>
      <c r="V92" s="2">
        <v>0</v>
      </c>
      <c r="W92" s="2">
        <v>0</v>
      </c>
      <c r="X92" s="2">
        <v>0</v>
      </c>
      <c r="Y92" s="2">
        <v>0</v>
      </c>
      <c r="Z92" s="2">
        <v>0</v>
      </c>
      <c r="AA92" s="2">
        <v>0</v>
      </c>
      <c r="AB92" s="3">
        <f>IF(SUM(Tabelle_Frageboegen[[#This Row],[Heizöl (l/a)]:[Holzhackschnitzel (Schüttraummeter/a):]])=0,1,0)</f>
        <v>1</v>
      </c>
    </row>
    <row r="93" spans="1:28" x14ac:dyDescent="0.25">
      <c r="A93" s="1">
        <v>78</v>
      </c>
      <c r="B93" s="1" t="s">
        <v>29</v>
      </c>
      <c r="C93" s="1" t="s">
        <v>140</v>
      </c>
      <c r="D93" s="1" t="s">
        <v>8</v>
      </c>
      <c r="E93" s="1">
        <f>IF(Tabelle_Frageboegen[[#This Row],[Anschlussinteresse:]]="ja",1,0)</f>
        <v>0</v>
      </c>
      <c r="F93" s="1">
        <f>IF(Tabelle_Frageboegen[[#This Row],[Anschlussinteresse:]]="ja &amp; unklar",1,0)</f>
        <v>0</v>
      </c>
      <c r="G93" s="1">
        <f>IF(Tabelle_Frageboegen[[#This Row],[Anschlussinteresse:]]="unklar",1,0)</f>
        <v>0</v>
      </c>
      <c r="H93" s="1">
        <f>IF(Tabelle_Frageboegen[[#This Row],[Anschlussinteresse:]]="nein &amp; unklar",1,0)</f>
        <v>0</v>
      </c>
      <c r="I93" s="1">
        <f>IF(Tabelle_Frageboegen[[#This Row],[Anschlussinteresse:]]="nein",1,0)</f>
        <v>1</v>
      </c>
      <c r="J93" s="1" t="s">
        <v>11</v>
      </c>
      <c r="K93" s="1">
        <f>IF(ISNUMBER(SEARCH("Heizöl",Tabelle_Frageboegen[[#This Row],[Bisheriger Energieträger:]]))=TRUE,1,0)</f>
        <v>0</v>
      </c>
      <c r="L93" s="1">
        <f>IF(ISNUMBER(SEARCH("Erdgas",Tabelle_Frageboegen[[#This Row],[Bisheriger Energieträger:]]))=TRUE,1,0)</f>
        <v>1</v>
      </c>
      <c r="M93" s="1">
        <f>IF(ISNUMBER(SEARCH("Flüssiggas",Tabelle_Frageboegen[[#This Row],[Bisheriger Energieträger:]]))=TRUE,1,0)</f>
        <v>0</v>
      </c>
      <c r="N93" s="1">
        <f>IF(ISNUMBER(SEARCH("Strom",Tabelle_Frageboegen[[#This Row],[Bisheriger Energieträger:]]))=TRUE,1,0)</f>
        <v>0</v>
      </c>
      <c r="O93" s="1">
        <f>IF(ISNUMBER(SEARCH("Wärmepumpe",Tabelle_Frageboegen[[#This Row],[Bisheriger Energieträger:]]))=TRUE,1,0)</f>
        <v>0</v>
      </c>
      <c r="P93" s="1">
        <f>IF(ISNUMBER(SEARCH("Holz",Tabelle_Frageboegen[[#This Row],[Bisheriger Energieträger:]]))=TRUE,1,0)</f>
        <v>0</v>
      </c>
      <c r="Q93" s="1">
        <f>IF(ISNUMBER(SEARCH("Pellets",Tabelle_Frageboegen[[#This Row],[Bisheriger Energieträger:]]))=TRUE,1,0)</f>
        <v>0</v>
      </c>
      <c r="R93" s="1">
        <f>IF(ISNUMBER(SEARCH("Hackschnitzel",Tabelle_Frageboegen[[#This Row],[Bisheriger Energieträger:]]))=TRUE,1,0)</f>
        <v>0</v>
      </c>
      <c r="S93" s="1">
        <f>IF(ISNUMBER(SEARCH("anderes",Tabelle_Frageboegen[[#This Row],[Bisheriger Energieträger:]]))=TRUE,1,0)</f>
        <v>0</v>
      </c>
      <c r="T93" s="2">
        <v>0</v>
      </c>
      <c r="U93" s="2">
        <v>0</v>
      </c>
      <c r="V93" s="2">
        <v>0</v>
      </c>
      <c r="W93" s="2">
        <v>0</v>
      </c>
      <c r="X93" s="2">
        <v>0</v>
      </c>
      <c r="Y93" s="2">
        <v>0</v>
      </c>
      <c r="Z93" s="2">
        <v>0</v>
      </c>
      <c r="AA93" s="2">
        <v>0</v>
      </c>
      <c r="AB93" s="3">
        <f>IF(SUM(Tabelle_Frageboegen[[#This Row],[Heizöl (l/a)]:[Holzhackschnitzel (Schüttraummeter/a):]])=0,1,0)</f>
        <v>1</v>
      </c>
    </row>
    <row r="94" spans="1:28" x14ac:dyDescent="0.25">
      <c r="A94" s="1">
        <v>79</v>
      </c>
      <c r="B94" s="1" t="s">
        <v>36</v>
      </c>
      <c r="C94" s="1" t="s">
        <v>140</v>
      </c>
      <c r="D94" s="1" t="s">
        <v>4</v>
      </c>
      <c r="E94" s="1">
        <f>IF(Tabelle_Frageboegen[[#This Row],[Anschlussinteresse:]]="ja",1,0)</f>
        <v>1</v>
      </c>
      <c r="F94" s="1">
        <f>IF(Tabelle_Frageboegen[[#This Row],[Anschlussinteresse:]]="ja &amp; unklar",1,0)</f>
        <v>0</v>
      </c>
      <c r="G94" s="1">
        <f>IF(Tabelle_Frageboegen[[#This Row],[Anschlussinteresse:]]="unklar",1,0)</f>
        <v>0</v>
      </c>
      <c r="H94" s="1">
        <f>IF(Tabelle_Frageboegen[[#This Row],[Anschlussinteresse:]]="nein &amp; unklar",1,0)</f>
        <v>0</v>
      </c>
      <c r="I94" s="1">
        <f>IF(Tabelle_Frageboegen[[#This Row],[Anschlussinteresse:]]="nein",1,0)</f>
        <v>0</v>
      </c>
      <c r="J94" s="1" t="s">
        <v>10</v>
      </c>
      <c r="K94" s="1">
        <f>IF(ISNUMBER(SEARCH("Heizöl",Tabelle_Frageboegen[[#This Row],[Bisheriger Energieträger:]]))=TRUE,1,0)</f>
        <v>1</v>
      </c>
      <c r="L94" s="1">
        <f>IF(ISNUMBER(SEARCH("Erdgas",Tabelle_Frageboegen[[#This Row],[Bisheriger Energieträger:]]))=TRUE,1,0)</f>
        <v>0</v>
      </c>
      <c r="M94" s="1">
        <f>IF(ISNUMBER(SEARCH("Flüssiggas",Tabelle_Frageboegen[[#This Row],[Bisheriger Energieträger:]]))=TRUE,1,0)</f>
        <v>0</v>
      </c>
      <c r="N94" s="1">
        <f>IF(ISNUMBER(SEARCH("Strom",Tabelle_Frageboegen[[#This Row],[Bisheriger Energieträger:]]))=TRUE,1,0)</f>
        <v>0</v>
      </c>
      <c r="O94" s="1">
        <f>IF(ISNUMBER(SEARCH("Wärmepumpe",Tabelle_Frageboegen[[#This Row],[Bisheriger Energieträger:]]))=TRUE,1,0)</f>
        <v>0</v>
      </c>
      <c r="P94" s="1">
        <f>IF(ISNUMBER(SEARCH("Holz",Tabelle_Frageboegen[[#This Row],[Bisheriger Energieträger:]]))=TRUE,1,0)</f>
        <v>0</v>
      </c>
      <c r="Q94" s="1">
        <f>IF(ISNUMBER(SEARCH("Pellets",Tabelle_Frageboegen[[#This Row],[Bisheriger Energieträger:]]))=TRUE,1,0)</f>
        <v>0</v>
      </c>
      <c r="R94" s="1">
        <f>IF(ISNUMBER(SEARCH("Hackschnitzel",Tabelle_Frageboegen[[#This Row],[Bisheriger Energieträger:]]))=TRUE,1,0)</f>
        <v>0</v>
      </c>
      <c r="S94" s="1">
        <f>IF(ISNUMBER(SEARCH("anderes",Tabelle_Frageboegen[[#This Row],[Bisheriger Energieträger:]]))=TRUE,1,0)</f>
        <v>0</v>
      </c>
      <c r="T94" s="2">
        <v>1800</v>
      </c>
      <c r="U94" s="2">
        <v>0</v>
      </c>
      <c r="V94" s="2">
        <v>0</v>
      </c>
      <c r="W94" s="2">
        <v>0</v>
      </c>
      <c r="X94" s="2">
        <v>0</v>
      </c>
      <c r="Y94" s="2">
        <v>0</v>
      </c>
      <c r="Z94" s="2">
        <v>0</v>
      </c>
      <c r="AA94" s="2">
        <v>0</v>
      </c>
      <c r="AB94" s="3">
        <f>IF(SUM(Tabelle_Frageboegen[[#This Row],[Heizöl (l/a)]:[Holzhackschnitzel (Schüttraummeter/a):]])=0,1,0)</f>
        <v>0</v>
      </c>
    </row>
    <row r="95" spans="1:28" x14ac:dyDescent="0.25">
      <c r="A95" s="1">
        <v>80</v>
      </c>
      <c r="B95" s="1" t="s">
        <v>76</v>
      </c>
      <c r="C95" s="1" t="s">
        <v>140</v>
      </c>
      <c r="D95" s="1" t="s">
        <v>8</v>
      </c>
      <c r="E95" s="1">
        <f>IF(Tabelle_Frageboegen[[#This Row],[Anschlussinteresse:]]="ja",1,0)</f>
        <v>0</v>
      </c>
      <c r="F95" s="1">
        <f>IF(Tabelle_Frageboegen[[#This Row],[Anschlussinteresse:]]="ja &amp; unklar",1,0)</f>
        <v>0</v>
      </c>
      <c r="G95" s="1">
        <f>IF(Tabelle_Frageboegen[[#This Row],[Anschlussinteresse:]]="unklar",1,0)</f>
        <v>0</v>
      </c>
      <c r="H95" s="1">
        <f>IF(Tabelle_Frageboegen[[#This Row],[Anschlussinteresse:]]="nein &amp; unklar",1,0)</f>
        <v>0</v>
      </c>
      <c r="I95" s="1">
        <f>IF(Tabelle_Frageboegen[[#This Row],[Anschlussinteresse:]]="nein",1,0)</f>
        <v>1</v>
      </c>
      <c r="J95" s="1" t="s">
        <v>10</v>
      </c>
      <c r="K95" s="1">
        <f>IF(ISNUMBER(SEARCH("Heizöl",Tabelle_Frageboegen[[#This Row],[Bisheriger Energieträger:]]))=TRUE,1,0)</f>
        <v>1</v>
      </c>
      <c r="L95" s="1">
        <f>IF(ISNUMBER(SEARCH("Erdgas",Tabelle_Frageboegen[[#This Row],[Bisheriger Energieträger:]]))=TRUE,1,0)</f>
        <v>0</v>
      </c>
      <c r="M95" s="1">
        <f>IF(ISNUMBER(SEARCH("Flüssiggas",Tabelle_Frageboegen[[#This Row],[Bisheriger Energieträger:]]))=TRUE,1,0)</f>
        <v>0</v>
      </c>
      <c r="N95" s="1">
        <f>IF(ISNUMBER(SEARCH("Strom",Tabelle_Frageboegen[[#This Row],[Bisheriger Energieträger:]]))=TRUE,1,0)</f>
        <v>0</v>
      </c>
      <c r="O95" s="1">
        <f>IF(ISNUMBER(SEARCH("Wärmepumpe",Tabelle_Frageboegen[[#This Row],[Bisheriger Energieträger:]]))=TRUE,1,0)</f>
        <v>0</v>
      </c>
      <c r="P95" s="1">
        <f>IF(ISNUMBER(SEARCH("Holz",Tabelle_Frageboegen[[#This Row],[Bisheriger Energieträger:]]))=TRUE,1,0)</f>
        <v>0</v>
      </c>
      <c r="Q95" s="1">
        <f>IF(ISNUMBER(SEARCH("Pellets",Tabelle_Frageboegen[[#This Row],[Bisheriger Energieträger:]]))=TRUE,1,0)</f>
        <v>0</v>
      </c>
      <c r="R95" s="1">
        <f>IF(ISNUMBER(SEARCH("Hackschnitzel",Tabelle_Frageboegen[[#This Row],[Bisheriger Energieträger:]]))=TRUE,1,0)</f>
        <v>0</v>
      </c>
      <c r="S95" s="1">
        <f>IF(ISNUMBER(SEARCH("anderes",Tabelle_Frageboegen[[#This Row],[Bisheriger Energieträger:]]))=TRUE,1,0)</f>
        <v>0</v>
      </c>
      <c r="T95" s="2">
        <v>0</v>
      </c>
      <c r="U95" s="2">
        <v>0</v>
      </c>
      <c r="V95" s="2">
        <v>0</v>
      </c>
      <c r="W95" s="2">
        <v>0</v>
      </c>
      <c r="X95" s="2">
        <v>0</v>
      </c>
      <c r="Y95" s="2">
        <v>0</v>
      </c>
      <c r="Z95" s="2">
        <v>0</v>
      </c>
      <c r="AA95" s="2">
        <v>0</v>
      </c>
      <c r="AB95" s="3">
        <f>IF(SUM(Tabelle_Frageboegen[[#This Row],[Heizöl (l/a)]:[Holzhackschnitzel (Schüttraummeter/a):]])=0,1,0)</f>
        <v>1</v>
      </c>
    </row>
    <row r="96" spans="1:28" x14ac:dyDescent="0.25">
      <c r="A96" s="1">
        <v>81</v>
      </c>
      <c r="B96" s="1" t="s">
        <v>54</v>
      </c>
      <c r="C96" s="1" t="s">
        <v>140</v>
      </c>
      <c r="D96" s="1" t="s">
        <v>4</v>
      </c>
      <c r="E96" s="1">
        <f>IF(Tabelle_Frageboegen[[#This Row],[Anschlussinteresse:]]="ja",1,0)</f>
        <v>1</v>
      </c>
      <c r="F96" s="1">
        <f>IF(Tabelle_Frageboegen[[#This Row],[Anschlussinteresse:]]="ja &amp; unklar",1,0)</f>
        <v>0</v>
      </c>
      <c r="G96" s="1">
        <f>IF(Tabelle_Frageboegen[[#This Row],[Anschlussinteresse:]]="unklar",1,0)</f>
        <v>0</v>
      </c>
      <c r="H96" s="1">
        <f>IF(Tabelle_Frageboegen[[#This Row],[Anschlussinteresse:]]="nein &amp; unklar",1,0)</f>
        <v>0</v>
      </c>
      <c r="I96" s="1">
        <f>IF(Tabelle_Frageboegen[[#This Row],[Anschlussinteresse:]]="nein",1,0)</f>
        <v>0</v>
      </c>
      <c r="J96" s="1" t="s">
        <v>10</v>
      </c>
      <c r="K96" s="1">
        <f>IF(ISNUMBER(SEARCH("Heizöl",Tabelle_Frageboegen[[#This Row],[Bisheriger Energieträger:]]))=TRUE,1,0)</f>
        <v>1</v>
      </c>
      <c r="L96" s="1">
        <f>IF(ISNUMBER(SEARCH("Erdgas",Tabelle_Frageboegen[[#This Row],[Bisheriger Energieträger:]]))=TRUE,1,0)</f>
        <v>0</v>
      </c>
      <c r="M96" s="1">
        <f>IF(ISNUMBER(SEARCH("Flüssiggas",Tabelle_Frageboegen[[#This Row],[Bisheriger Energieträger:]]))=TRUE,1,0)</f>
        <v>0</v>
      </c>
      <c r="N96" s="1">
        <f>IF(ISNUMBER(SEARCH("Strom",Tabelle_Frageboegen[[#This Row],[Bisheriger Energieträger:]]))=TRUE,1,0)</f>
        <v>0</v>
      </c>
      <c r="O96" s="1">
        <f>IF(ISNUMBER(SEARCH("Wärmepumpe",Tabelle_Frageboegen[[#This Row],[Bisheriger Energieträger:]]))=TRUE,1,0)</f>
        <v>0</v>
      </c>
      <c r="P96" s="1">
        <f>IF(ISNUMBER(SEARCH("Holz",Tabelle_Frageboegen[[#This Row],[Bisheriger Energieträger:]]))=TRUE,1,0)</f>
        <v>0</v>
      </c>
      <c r="Q96" s="1">
        <f>IF(ISNUMBER(SEARCH("Pellets",Tabelle_Frageboegen[[#This Row],[Bisheriger Energieträger:]]))=TRUE,1,0)</f>
        <v>0</v>
      </c>
      <c r="R96" s="1">
        <f>IF(ISNUMBER(SEARCH("Hackschnitzel",Tabelle_Frageboegen[[#This Row],[Bisheriger Energieträger:]]))=TRUE,1,0)</f>
        <v>0</v>
      </c>
      <c r="S96" s="1">
        <f>IF(ISNUMBER(SEARCH("anderes",Tabelle_Frageboegen[[#This Row],[Bisheriger Energieträger:]]))=TRUE,1,0)</f>
        <v>0</v>
      </c>
      <c r="T96" s="2">
        <v>3000</v>
      </c>
      <c r="U96" s="2">
        <v>0</v>
      </c>
      <c r="V96" s="2">
        <v>0</v>
      </c>
      <c r="W96" s="2">
        <v>0</v>
      </c>
      <c r="X96" s="2">
        <v>0</v>
      </c>
      <c r="Y96" s="2">
        <v>0</v>
      </c>
      <c r="Z96" s="2">
        <v>0</v>
      </c>
      <c r="AA96" s="2">
        <v>0</v>
      </c>
      <c r="AB96" s="3">
        <f>IF(SUM(Tabelle_Frageboegen[[#This Row],[Heizöl (l/a)]:[Holzhackschnitzel (Schüttraummeter/a):]])=0,1,0)</f>
        <v>0</v>
      </c>
    </row>
    <row r="97" spans="1:28" x14ac:dyDescent="0.25">
      <c r="A97" s="1">
        <v>82</v>
      </c>
      <c r="B97" s="1" t="s">
        <v>54</v>
      </c>
      <c r="C97" s="1" t="s">
        <v>140</v>
      </c>
      <c r="D97" s="1" t="s">
        <v>4</v>
      </c>
      <c r="E97" s="1">
        <f>IF(Tabelle_Frageboegen[[#This Row],[Anschlussinteresse:]]="ja",1,0)</f>
        <v>1</v>
      </c>
      <c r="F97" s="1">
        <f>IF(Tabelle_Frageboegen[[#This Row],[Anschlussinteresse:]]="ja &amp; unklar",1,0)</f>
        <v>0</v>
      </c>
      <c r="G97" s="1">
        <f>IF(Tabelle_Frageboegen[[#This Row],[Anschlussinteresse:]]="unklar",1,0)</f>
        <v>0</v>
      </c>
      <c r="H97" s="1">
        <f>IF(Tabelle_Frageboegen[[#This Row],[Anschlussinteresse:]]="nein &amp; unklar",1,0)</f>
        <v>0</v>
      </c>
      <c r="I97" s="1">
        <f>IF(Tabelle_Frageboegen[[#This Row],[Anschlussinteresse:]]="nein",1,0)</f>
        <v>0</v>
      </c>
      <c r="J97" s="1" t="s">
        <v>10</v>
      </c>
      <c r="K97" s="1">
        <f>IF(ISNUMBER(SEARCH("Heizöl",Tabelle_Frageboegen[[#This Row],[Bisheriger Energieträger:]]))=TRUE,1,0)</f>
        <v>1</v>
      </c>
      <c r="L97" s="1">
        <f>IF(ISNUMBER(SEARCH("Erdgas",Tabelle_Frageboegen[[#This Row],[Bisheriger Energieträger:]]))=TRUE,1,0)</f>
        <v>0</v>
      </c>
      <c r="M97" s="1">
        <f>IF(ISNUMBER(SEARCH("Flüssiggas",Tabelle_Frageboegen[[#This Row],[Bisheriger Energieträger:]]))=TRUE,1,0)</f>
        <v>0</v>
      </c>
      <c r="N97" s="1">
        <f>IF(ISNUMBER(SEARCH("Strom",Tabelle_Frageboegen[[#This Row],[Bisheriger Energieträger:]]))=TRUE,1,0)</f>
        <v>0</v>
      </c>
      <c r="O97" s="1">
        <f>IF(ISNUMBER(SEARCH("Wärmepumpe",Tabelle_Frageboegen[[#This Row],[Bisheriger Energieträger:]]))=TRUE,1,0)</f>
        <v>0</v>
      </c>
      <c r="P97" s="1">
        <f>IF(ISNUMBER(SEARCH("Holz",Tabelle_Frageboegen[[#This Row],[Bisheriger Energieträger:]]))=TRUE,1,0)</f>
        <v>0</v>
      </c>
      <c r="Q97" s="1">
        <f>IF(ISNUMBER(SEARCH("Pellets",Tabelle_Frageboegen[[#This Row],[Bisheriger Energieträger:]]))=TRUE,1,0)</f>
        <v>0</v>
      </c>
      <c r="R97" s="1">
        <f>IF(ISNUMBER(SEARCH("Hackschnitzel",Tabelle_Frageboegen[[#This Row],[Bisheriger Energieträger:]]))=TRUE,1,0)</f>
        <v>0</v>
      </c>
      <c r="S97" s="1">
        <f>IF(ISNUMBER(SEARCH("anderes",Tabelle_Frageboegen[[#This Row],[Bisheriger Energieträger:]]))=TRUE,1,0)</f>
        <v>0</v>
      </c>
      <c r="T97" s="2">
        <v>0</v>
      </c>
      <c r="U97" s="2">
        <v>0</v>
      </c>
      <c r="V97" s="2">
        <v>0</v>
      </c>
      <c r="W97" s="2">
        <v>0</v>
      </c>
      <c r="X97" s="2">
        <v>0</v>
      </c>
      <c r="Y97" s="2">
        <v>0</v>
      </c>
      <c r="Z97" s="2">
        <v>0</v>
      </c>
      <c r="AA97" s="2">
        <v>0</v>
      </c>
      <c r="AB97" s="3">
        <f>IF(SUM(Tabelle_Frageboegen[[#This Row],[Heizöl (l/a)]:[Holzhackschnitzel (Schüttraummeter/a):]])=0,1,0)</f>
        <v>1</v>
      </c>
    </row>
    <row r="98" spans="1:28" x14ac:dyDescent="0.25">
      <c r="A98" s="1">
        <v>83</v>
      </c>
      <c r="B98" s="1" t="s">
        <v>58</v>
      </c>
      <c r="C98" s="1" t="s">
        <v>148</v>
      </c>
      <c r="D98" s="1" t="s">
        <v>4</v>
      </c>
      <c r="E98" s="1">
        <f>IF(Tabelle_Frageboegen[[#This Row],[Anschlussinteresse:]]="ja",1,0)</f>
        <v>1</v>
      </c>
      <c r="F98" s="1">
        <f>IF(Tabelle_Frageboegen[[#This Row],[Anschlussinteresse:]]="ja &amp; unklar",1,0)</f>
        <v>0</v>
      </c>
      <c r="G98" s="1">
        <f>IF(Tabelle_Frageboegen[[#This Row],[Anschlussinteresse:]]="unklar",1,0)</f>
        <v>0</v>
      </c>
      <c r="H98" s="1">
        <f>IF(Tabelle_Frageboegen[[#This Row],[Anschlussinteresse:]]="nein &amp; unklar",1,0)</f>
        <v>0</v>
      </c>
      <c r="I98" s="1">
        <f>IF(Tabelle_Frageboegen[[#This Row],[Anschlussinteresse:]]="nein",1,0)</f>
        <v>0</v>
      </c>
      <c r="J98" s="1" t="s">
        <v>10</v>
      </c>
      <c r="K98" s="1">
        <f>IF(ISNUMBER(SEARCH("Heizöl",Tabelle_Frageboegen[[#This Row],[Bisheriger Energieträger:]]))=TRUE,1,0)</f>
        <v>1</v>
      </c>
      <c r="L98" s="1">
        <f>IF(ISNUMBER(SEARCH("Erdgas",Tabelle_Frageboegen[[#This Row],[Bisheriger Energieträger:]]))=TRUE,1,0)</f>
        <v>0</v>
      </c>
      <c r="M98" s="1">
        <f>IF(ISNUMBER(SEARCH("Flüssiggas",Tabelle_Frageboegen[[#This Row],[Bisheriger Energieträger:]]))=TRUE,1,0)</f>
        <v>0</v>
      </c>
      <c r="N98" s="1">
        <f>IF(ISNUMBER(SEARCH("Strom",Tabelle_Frageboegen[[#This Row],[Bisheriger Energieträger:]]))=TRUE,1,0)</f>
        <v>0</v>
      </c>
      <c r="O98" s="1">
        <f>IF(ISNUMBER(SEARCH("Wärmepumpe",Tabelle_Frageboegen[[#This Row],[Bisheriger Energieträger:]]))=TRUE,1,0)</f>
        <v>0</v>
      </c>
      <c r="P98" s="1">
        <f>IF(ISNUMBER(SEARCH("Holz",Tabelle_Frageboegen[[#This Row],[Bisheriger Energieträger:]]))=TRUE,1,0)</f>
        <v>0</v>
      </c>
      <c r="Q98" s="1">
        <f>IF(ISNUMBER(SEARCH("Pellets",Tabelle_Frageboegen[[#This Row],[Bisheriger Energieträger:]]))=TRUE,1,0)</f>
        <v>0</v>
      </c>
      <c r="R98" s="1">
        <f>IF(ISNUMBER(SEARCH("Hackschnitzel",Tabelle_Frageboegen[[#This Row],[Bisheriger Energieträger:]]))=TRUE,1,0)</f>
        <v>0</v>
      </c>
      <c r="S98" s="1">
        <f>IF(ISNUMBER(SEARCH("anderes",Tabelle_Frageboegen[[#This Row],[Bisheriger Energieträger:]]))=TRUE,1,0)</f>
        <v>0</v>
      </c>
      <c r="T98" s="2">
        <v>2400</v>
      </c>
      <c r="U98" s="2">
        <v>0</v>
      </c>
      <c r="V98" s="2">
        <v>0</v>
      </c>
      <c r="W98" s="2">
        <v>0</v>
      </c>
      <c r="X98" s="2">
        <v>0</v>
      </c>
      <c r="Y98" s="2">
        <v>0</v>
      </c>
      <c r="Z98" s="2">
        <v>0</v>
      </c>
      <c r="AA98" s="2">
        <v>0</v>
      </c>
      <c r="AB98" s="3">
        <f>IF(SUM(Tabelle_Frageboegen[[#This Row],[Heizöl (l/a)]:[Holzhackschnitzel (Schüttraummeter/a):]])=0,1,0)</f>
        <v>0</v>
      </c>
    </row>
    <row r="99" spans="1:28" x14ac:dyDescent="0.25">
      <c r="A99" s="1">
        <v>84</v>
      </c>
      <c r="B99" s="1" t="s">
        <v>66</v>
      </c>
      <c r="C99" s="1" t="s">
        <v>143</v>
      </c>
      <c r="D99" s="1" t="s">
        <v>4</v>
      </c>
      <c r="E99" s="1">
        <f>IF(Tabelle_Frageboegen[[#This Row],[Anschlussinteresse:]]="ja",1,0)</f>
        <v>1</v>
      </c>
      <c r="F99" s="1">
        <f>IF(Tabelle_Frageboegen[[#This Row],[Anschlussinteresse:]]="ja &amp; unklar",1,0)</f>
        <v>0</v>
      </c>
      <c r="G99" s="1">
        <f>IF(Tabelle_Frageboegen[[#This Row],[Anschlussinteresse:]]="unklar",1,0)</f>
        <v>0</v>
      </c>
      <c r="H99" s="1">
        <f>IF(Tabelle_Frageboegen[[#This Row],[Anschlussinteresse:]]="nein &amp; unklar",1,0)</f>
        <v>0</v>
      </c>
      <c r="I99" s="1">
        <f>IF(Tabelle_Frageboegen[[#This Row],[Anschlussinteresse:]]="nein",1,0)</f>
        <v>0</v>
      </c>
      <c r="J99" s="1" t="s">
        <v>14</v>
      </c>
      <c r="K99" s="1">
        <f>IF(ISNUMBER(SEARCH("Heizöl",Tabelle_Frageboegen[[#This Row],[Bisheriger Energieträger:]]))=TRUE,1,0)</f>
        <v>0</v>
      </c>
      <c r="L99" s="1">
        <f>IF(ISNUMBER(SEARCH("Erdgas",Tabelle_Frageboegen[[#This Row],[Bisheriger Energieträger:]]))=TRUE,1,0)</f>
        <v>0</v>
      </c>
      <c r="M99" s="1">
        <f>IF(ISNUMBER(SEARCH("Flüssiggas",Tabelle_Frageboegen[[#This Row],[Bisheriger Energieträger:]]))=TRUE,1,0)</f>
        <v>0</v>
      </c>
      <c r="N99" s="1">
        <f>IF(ISNUMBER(SEARCH("Strom",Tabelle_Frageboegen[[#This Row],[Bisheriger Energieträger:]]))=TRUE,1,0)</f>
        <v>0</v>
      </c>
      <c r="O99" s="1">
        <f>IF(ISNUMBER(SEARCH("Wärmepumpe",Tabelle_Frageboegen[[#This Row],[Bisheriger Energieträger:]]))=TRUE,1,0)</f>
        <v>1</v>
      </c>
      <c r="P99" s="1">
        <f>IF(ISNUMBER(SEARCH("Holz",Tabelle_Frageboegen[[#This Row],[Bisheriger Energieträger:]]))=TRUE,1,0)</f>
        <v>0</v>
      </c>
      <c r="Q99" s="1">
        <f>IF(ISNUMBER(SEARCH("Pellets",Tabelle_Frageboegen[[#This Row],[Bisheriger Energieträger:]]))=TRUE,1,0)</f>
        <v>0</v>
      </c>
      <c r="R99" s="1">
        <f>IF(ISNUMBER(SEARCH("Hackschnitzel",Tabelle_Frageboegen[[#This Row],[Bisheriger Energieträger:]]))=TRUE,1,0)</f>
        <v>0</v>
      </c>
      <c r="S99" s="1">
        <f>IF(ISNUMBER(SEARCH("anderes",Tabelle_Frageboegen[[#This Row],[Bisheriger Energieträger:]]))=TRUE,1,0)</f>
        <v>0</v>
      </c>
      <c r="T99" s="2">
        <v>0</v>
      </c>
      <c r="U99" s="2">
        <v>0</v>
      </c>
      <c r="V99" s="2">
        <v>0</v>
      </c>
      <c r="W99" s="2">
        <v>0</v>
      </c>
      <c r="X99" s="2">
        <v>6500</v>
      </c>
      <c r="Y99" s="2">
        <v>0</v>
      </c>
      <c r="Z99" s="2">
        <v>0</v>
      </c>
      <c r="AA99" s="2">
        <v>0</v>
      </c>
      <c r="AB99" s="3">
        <f>IF(SUM(Tabelle_Frageboegen[[#This Row],[Heizöl (l/a)]:[Holzhackschnitzel (Schüttraummeter/a):]])=0,1,0)</f>
        <v>0</v>
      </c>
    </row>
    <row r="100" spans="1:28" x14ac:dyDescent="0.25">
      <c r="A100" s="1">
        <v>85</v>
      </c>
      <c r="B100" s="1" t="s">
        <v>62</v>
      </c>
      <c r="C100" s="1" t="s">
        <v>143</v>
      </c>
      <c r="D100" s="1" t="s">
        <v>8</v>
      </c>
      <c r="E100" s="1">
        <f>IF(Tabelle_Frageboegen[[#This Row],[Anschlussinteresse:]]="ja",1,0)</f>
        <v>0</v>
      </c>
      <c r="F100" s="1">
        <f>IF(Tabelle_Frageboegen[[#This Row],[Anschlussinteresse:]]="ja &amp; unklar",1,0)</f>
        <v>0</v>
      </c>
      <c r="G100" s="1">
        <f>IF(Tabelle_Frageboegen[[#This Row],[Anschlussinteresse:]]="unklar",1,0)</f>
        <v>0</v>
      </c>
      <c r="H100" s="1">
        <f>IF(Tabelle_Frageboegen[[#This Row],[Anschlussinteresse:]]="nein &amp; unklar",1,0)</f>
        <v>0</v>
      </c>
      <c r="I100" s="1">
        <f>IF(Tabelle_Frageboegen[[#This Row],[Anschlussinteresse:]]="nein",1,0)</f>
        <v>1</v>
      </c>
      <c r="J100" s="1" t="s">
        <v>14</v>
      </c>
      <c r="K100" s="1">
        <f>IF(ISNUMBER(SEARCH("Heizöl",Tabelle_Frageboegen[[#This Row],[Bisheriger Energieträger:]]))=TRUE,1,0)</f>
        <v>0</v>
      </c>
      <c r="L100" s="1">
        <f>IF(ISNUMBER(SEARCH("Erdgas",Tabelle_Frageboegen[[#This Row],[Bisheriger Energieträger:]]))=TRUE,1,0)</f>
        <v>0</v>
      </c>
      <c r="M100" s="1">
        <f>IF(ISNUMBER(SEARCH("Flüssiggas",Tabelle_Frageboegen[[#This Row],[Bisheriger Energieträger:]]))=TRUE,1,0)</f>
        <v>0</v>
      </c>
      <c r="N100" s="1">
        <f>IF(ISNUMBER(SEARCH("Strom",Tabelle_Frageboegen[[#This Row],[Bisheriger Energieträger:]]))=TRUE,1,0)</f>
        <v>0</v>
      </c>
      <c r="O100" s="1">
        <f>IF(ISNUMBER(SEARCH("Wärmepumpe",Tabelle_Frageboegen[[#This Row],[Bisheriger Energieträger:]]))=TRUE,1,0)</f>
        <v>1</v>
      </c>
      <c r="P100" s="1">
        <f>IF(ISNUMBER(SEARCH("Holz",Tabelle_Frageboegen[[#This Row],[Bisheriger Energieträger:]]))=TRUE,1,0)</f>
        <v>0</v>
      </c>
      <c r="Q100" s="1">
        <f>IF(ISNUMBER(SEARCH("Pellets",Tabelle_Frageboegen[[#This Row],[Bisheriger Energieträger:]]))=TRUE,1,0)</f>
        <v>0</v>
      </c>
      <c r="R100" s="1">
        <f>IF(ISNUMBER(SEARCH("Hackschnitzel",Tabelle_Frageboegen[[#This Row],[Bisheriger Energieträger:]]))=TRUE,1,0)</f>
        <v>0</v>
      </c>
      <c r="S100" s="1">
        <f>IF(ISNUMBER(SEARCH("anderes",Tabelle_Frageboegen[[#This Row],[Bisheriger Energieträger:]]))=TRUE,1,0)</f>
        <v>0</v>
      </c>
      <c r="T100" s="2">
        <v>0</v>
      </c>
      <c r="U100" s="2">
        <v>0</v>
      </c>
      <c r="V100" s="2">
        <v>0</v>
      </c>
      <c r="W100" s="2">
        <v>0</v>
      </c>
      <c r="X100" s="2">
        <v>2500</v>
      </c>
      <c r="Y100" s="2">
        <v>0</v>
      </c>
      <c r="Z100" s="2">
        <v>0</v>
      </c>
      <c r="AA100" s="2">
        <v>0</v>
      </c>
      <c r="AB100" s="3">
        <f>IF(SUM(Tabelle_Frageboegen[[#This Row],[Heizöl (l/a)]:[Holzhackschnitzel (Schüttraummeter/a):]])=0,1,0)</f>
        <v>0</v>
      </c>
    </row>
    <row r="101" spans="1:28" x14ac:dyDescent="0.25">
      <c r="A101" s="1">
        <v>86</v>
      </c>
      <c r="B101" s="1" t="s">
        <v>54</v>
      </c>
      <c r="C101" s="1" t="s">
        <v>140</v>
      </c>
      <c r="D101" s="1" t="s">
        <v>4</v>
      </c>
      <c r="E101" s="1">
        <f>IF(Tabelle_Frageboegen[[#This Row],[Anschlussinteresse:]]="ja",1,0)</f>
        <v>1</v>
      </c>
      <c r="F101" s="1">
        <f>IF(Tabelle_Frageboegen[[#This Row],[Anschlussinteresse:]]="ja &amp; unklar",1,0)</f>
        <v>0</v>
      </c>
      <c r="G101" s="1">
        <f>IF(Tabelle_Frageboegen[[#This Row],[Anschlussinteresse:]]="unklar",1,0)</f>
        <v>0</v>
      </c>
      <c r="H101" s="1">
        <f>IF(Tabelle_Frageboegen[[#This Row],[Anschlussinteresse:]]="nein &amp; unklar",1,0)</f>
        <v>0</v>
      </c>
      <c r="I101" s="1">
        <f>IF(Tabelle_Frageboegen[[#This Row],[Anschlussinteresse:]]="nein",1,0)</f>
        <v>0</v>
      </c>
      <c r="J101" s="1" t="s">
        <v>77</v>
      </c>
      <c r="K101" s="1">
        <f>IF(ISNUMBER(SEARCH("Heizöl",Tabelle_Frageboegen[[#This Row],[Bisheriger Energieträger:]]))=TRUE,1,0)</f>
        <v>1</v>
      </c>
      <c r="L101" s="1">
        <f>IF(ISNUMBER(SEARCH("Erdgas",Tabelle_Frageboegen[[#This Row],[Bisheriger Energieträger:]]))=TRUE,1,0)</f>
        <v>1</v>
      </c>
      <c r="M101" s="1">
        <f>IF(ISNUMBER(SEARCH("Flüssiggas",Tabelle_Frageboegen[[#This Row],[Bisheriger Energieträger:]]))=TRUE,1,0)</f>
        <v>0</v>
      </c>
      <c r="N101" s="1">
        <f>IF(ISNUMBER(SEARCH("Strom",Tabelle_Frageboegen[[#This Row],[Bisheriger Energieträger:]]))=TRUE,1,0)</f>
        <v>0</v>
      </c>
      <c r="O101" s="1">
        <f>IF(ISNUMBER(SEARCH("Wärmepumpe",Tabelle_Frageboegen[[#This Row],[Bisheriger Energieträger:]]))=TRUE,1,0)</f>
        <v>0</v>
      </c>
      <c r="P101" s="1">
        <f>IF(ISNUMBER(SEARCH("Holz",Tabelle_Frageboegen[[#This Row],[Bisheriger Energieträger:]]))=TRUE,1,0)</f>
        <v>0</v>
      </c>
      <c r="Q101" s="1">
        <f>IF(ISNUMBER(SEARCH("Pellets",Tabelle_Frageboegen[[#This Row],[Bisheriger Energieträger:]]))=TRUE,1,0)</f>
        <v>0</v>
      </c>
      <c r="R101" s="1">
        <f>IF(ISNUMBER(SEARCH("Hackschnitzel",Tabelle_Frageboegen[[#This Row],[Bisheriger Energieträger:]]))=TRUE,1,0)</f>
        <v>0</v>
      </c>
      <c r="S101" s="1">
        <f>IF(ISNUMBER(SEARCH("anderes",Tabelle_Frageboegen[[#This Row],[Bisheriger Energieträger:]]))=TRUE,1,0)</f>
        <v>0</v>
      </c>
      <c r="T101" s="2">
        <v>2000</v>
      </c>
      <c r="U101" s="2">
        <v>0</v>
      </c>
      <c r="V101" s="2">
        <v>0</v>
      </c>
      <c r="W101" s="2">
        <v>0</v>
      </c>
      <c r="X101" s="2">
        <v>0</v>
      </c>
      <c r="Y101" s="2">
        <v>0</v>
      </c>
      <c r="Z101" s="2">
        <v>0</v>
      </c>
      <c r="AA101" s="2">
        <v>0</v>
      </c>
      <c r="AB101" s="3">
        <f>IF(SUM(Tabelle_Frageboegen[[#This Row],[Heizöl (l/a)]:[Holzhackschnitzel (Schüttraummeter/a):]])=0,1,0)</f>
        <v>0</v>
      </c>
    </row>
    <row r="102" spans="1:28" x14ac:dyDescent="0.25">
      <c r="A102" s="1">
        <v>87</v>
      </c>
      <c r="B102" s="1" t="s">
        <v>76</v>
      </c>
      <c r="C102" s="1" t="s">
        <v>140</v>
      </c>
      <c r="D102" s="1" t="s">
        <v>4</v>
      </c>
      <c r="E102" s="1">
        <f>IF(Tabelle_Frageboegen[[#This Row],[Anschlussinteresse:]]="ja",1,0)</f>
        <v>1</v>
      </c>
      <c r="F102" s="1">
        <f>IF(Tabelle_Frageboegen[[#This Row],[Anschlussinteresse:]]="ja &amp; unklar",1,0)</f>
        <v>0</v>
      </c>
      <c r="G102" s="1">
        <f>IF(Tabelle_Frageboegen[[#This Row],[Anschlussinteresse:]]="unklar",1,0)</f>
        <v>0</v>
      </c>
      <c r="H102" s="1">
        <f>IF(Tabelle_Frageboegen[[#This Row],[Anschlussinteresse:]]="nein &amp; unklar",1,0)</f>
        <v>0</v>
      </c>
      <c r="I102" s="1">
        <f>IF(Tabelle_Frageboegen[[#This Row],[Anschlussinteresse:]]="nein",1,0)</f>
        <v>0</v>
      </c>
      <c r="J102" s="1" t="s">
        <v>10</v>
      </c>
      <c r="K102" s="1">
        <f>IF(ISNUMBER(SEARCH("Heizöl",Tabelle_Frageboegen[[#This Row],[Bisheriger Energieträger:]]))=TRUE,1,0)</f>
        <v>1</v>
      </c>
      <c r="L102" s="1">
        <f>IF(ISNUMBER(SEARCH("Erdgas",Tabelle_Frageboegen[[#This Row],[Bisheriger Energieträger:]]))=TRUE,1,0)</f>
        <v>0</v>
      </c>
      <c r="M102" s="1">
        <f>IF(ISNUMBER(SEARCH("Flüssiggas",Tabelle_Frageboegen[[#This Row],[Bisheriger Energieträger:]]))=TRUE,1,0)</f>
        <v>0</v>
      </c>
      <c r="N102" s="1">
        <f>IF(ISNUMBER(SEARCH("Strom",Tabelle_Frageboegen[[#This Row],[Bisheriger Energieträger:]]))=TRUE,1,0)</f>
        <v>0</v>
      </c>
      <c r="O102" s="1">
        <f>IF(ISNUMBER(SEARCH("Wärmepumpe",Tabelle_Frageboegen[[#This Row],[Bisheriger Energieträger:]]))=TRUE,1,0)</f>
        <v>0</v>
      </c>
      <c r="P102" s="1">
        <f>IF(ISNUMBER(SEARCH("Holz",Tabelle_Frageboegen[[#This Row],[Bisheriger Energieträger:]]))=TRUE,1,0)</f>
        <v>0</v>
      </c>
      <c r="Q102" s="1">
        <f>IF(ISNUMBER(SEARCH("Pellets",Tabelle_Frageboegen[[#This Row],[Bisheriger Energieträger:]]))=TRUE,1,0)</f>
        <v>0</v>
      </c>
      <c r="R102" s="1">
        <f>IF(ISNUMBER(SEARCH("Hackschnitzel",Tabelle_Frageboegen[[#This Row],[Bisheriger Energieträger:]]))=TRUE,1,0)</f>
        <v>0</v>
      </c>
      <c r="S102" s="1">
        <f>IF(ISNUMBER(SEARCH("anderes",Tabelle_Frageboegen[[#This Row],[Bisheriger Energieträger:]]))=TRUE,1,0)</f>
        <v>0</v>
      </c>
      <c r="T102" s="2">
        <v>2000</v>
      </c>
      <c r="U102" s="2">
        <v>0</v>
      </c>
      <c r="V102" s="2">
        <v>0</v>
      </c>
      <c r="W102" s="2">
        <v>0</v>
      </c>
      <c r="X102" s="2">
        <v>0</v>
      </c>
      <c r="Y102" s="2">
        <v>0</v>
      </c>
      <c r="Z102" s="2">
        <v>0</v>
      </c>
      <c r="AA102" s="2">
        <v>0</v>
      </c>
      <c r="AB102" s="3">
        <f>IF(SUM(Tabelle_Frageboegen[[#This Row],[Heizöl (l/a)]:[Holzhackschnitzel (Schüttraummeter/a):]])=0,1,0)</f>
        <v>0</v>
      </c>
    </row>
    <row r="103" spans="1:28" x14ac:dyDescent="0.25">
      <c r="A103" s="1">
        <v>88</v>
      </c>
      <c r="B103" s="1" t="s">
        <v>54</v>
      </c>
      <c r="C103" s="1" t="s">
        <v>140</v>
      </c>
      <c r="D103" s="1" t="s">
        <v>6</v>
      </c>
      <c r="E103" s="1">
        <f>IF(Tabelle_Frageboegen[[#This Row],[Anschlussinteresse:]]="ja",1,0)</f>
        <v>0</v>
      </c>
      <c r="F103" s="1">
        <f>IF(Tabelle_Frageboegen[[#This Row],[Anschlussinteresse:]]="ja &amp; unklar",1,0)</f>
        <v>0</v>
      </c>
      <c r="G103" s="1">
        <f>IF(Tabelle_Frageboegen[[#This Row],[Anschlussinteresse:]]="unklar",1,0)</f>
        <v>1</v>
      </c>
      <c r="H103" s="1">
        <f>IF(Tabelle_Frageboegen[[#This Row],[Anschlussinteresse:]]="nein &amp; unklar",1,0)</f>
        <v>0</v>
      </c>
      <c r="I103" s="1">
        <f>IF(Tabelle_Frageboegen[[#This Row],[Anschlussinteresse:]]="nein",1,0)</f>
        <v>0</v>
      </c>
      <c r="J103" s="1" t="s">
        <v>43</v>
      </c>
      <c r="K103" s="1">
        <f>IF(ISNUMBER(SEARCH("Heizöl",Tabelle_Frageboegen[[#This Row],[Bisheriger Energieträger:]]))=TRUE,1,0)</f>
        <v>0</v>
      </c>
      <c r="L103" s="1">
        <f>IF(ISNUMBER(SEARCH("Erdgas",Tabelle_Frageboegen[[#This Row],[Bisheriger Energieträger:]]))=TRUE,1,0)</f>
        <v>0</v>
      </c>
      <c r="M103" s="1">
        <f>IF(ISNUMBER(SEARCH("Flüssiggas",Tabelle_Frageboegen[[#This Row],[Bisheriger Energieträger:]]))=TRUE,1,0)</f>
        <v>0</v>
      </c>
      <c r="N103" s="1">
        <f>IF(ISNUMBER(SEARCH("Strom",Tabelle_Frageboegen[[#This Row],[Bisheriger Energieträger:]]))=TRUE,1,0)</f>
        <v>0</v>
      </c>
      <c r="O103" s="1">
        <f>IF(ISNUMBER(SEARCH("Wärmepumpe",Tabelle_Frageboegen[[#This Row],[Bisheriger Energieträger:]]))=TRUE,1,0)</f>
        <v>0</v>
      </c>
      <c r="P103" s="1">
        <f>IF(ISNUMBER(SEARCH("Holz",Tabelle_Frageboegen[[#This Row],[Bisheriger Energieträger:]]))=TRUE,1,0)</f>
        <v>1</v>
      </c>
      <c r="Q103" s="1">
        <f>IF(ISNUMBER(SEARCH("Pellets",Tabelle_Frageboegen[[#This Row],[Bisheriger Energieträger:]]))=TRUE,1,0)</f>
        <v>1</v>
      </c>
      <c r="R103" s="1">
        <f>IF(ISNUMBER(SEARCH("Hackschnitzel",Tabelle_Frageboegen[[#This Row],[Bisheriger Energieträger:]]))=TRUE,1,0)</f>
        <v>0</v>
      </c>
      <c r="S103" s="1">
        <f>IF(ISNUMBER(SEARCH("anderes",Tabelle_Frageboegen[[#This Row],[Bisheriger Energieträger:]]))=TRUE,1,0)</f>
        <v>0</v>
      </c>
      <c r="T103" s="2">
        <v>0</v>
      </c>
      <c r="U103" s="2">
        <v>0</v>
      </c>
      <c r="V103" s="2">
        <v>0</v>
      </c>
      <c r="W103" s="2">
        <v>0</v>
      </c>
      <c r="X103" s="2">
        <v>0</v>
      </c>
      <c r="Y103" s="2">
        <v>0</v>
      </c>
      <c r="Z103" s="2">
        <v>3500</v>
      </c>
      <c r="AA103" s="2">
        <v>0</v>
      </c>
      <c r="AB103" s="3">
        <f>IF(SUM(Tabelle_Frageboegen[[#This Row],[Heizöl (l/a)]:[Holzhackschnitzel (Schüttraummeter/a):]])=0,1,0)</f>
        <v>0</v>
      </c>
    </row>
    <row r="104" spans="1:28" x14ac:dyDescent="0.25">
      <c r="A104" s="1">
        <v>89</v>
      </c>
      <c r="B104" s="1" t="s">
        <v>78</v>
      </c>
      <c r="C104" s="1" t="s">
        <v>145</v>
      </c>
      <c r="D104" s="1" t="s">
        <v>6</v>
      </c>
      <c r="E104" s="1">
        <f>IF(Tabelle_Frageboegen[[#This Row],[Anschlussinteresse:]]="ja",1,0)</f>
        <v>0</v>
      </c>
      <c r="F104" s="1">
        <f>IF(Tabelle_Frageboegen[[#This Row],[Anschlussinteresse:]]="ja &amp; unklar",1,0)</f>
        <v>0</v>
      </c>
      <c r="G104" s="1">
        <f>IF(Tabelle_Frageboegen[[#This Row],[Anschlussinteresse:]]="unklar",1,0)</f>
        <v>1</v>
      </c>
      <c r="H104" s="1">
        <f>IF(Tabelle_Frageboegen[[#This Row],[Anschlussinteresse:]]="nein &amp; unklar",1,0)</f>
        <v>0</v>
      </c>
      <c r="I104" s="1">
        <f>IF(Tabelle_Frageboegen[[#This Row],[Anschlussinteresse:]]="nein",1,0)</f>
        <v>0</v>
      </c>
      <c r="J104" s="1" t="s">
        <v>43</v>
      </c>
      <c r="K104" s="1">
        <f>IF(ISNUMBER(SEARCH("Heizöl",Tabelle_Frageboegen[[#This Row],[Bisheriger Energieträger:]]))=TRUE,1,0)</f>
        <v>0</v>
      </c>
      <c r="L104" s="1">
        <f>IF(ISNUMBER(SEARCH("Erdgas",Tabelle_Frageboegen[[#This Row],[Bisheriger Energieträger:]]))=TRUE,1,0)</f>
        <v>0</v>
      </c>
      <c r="M104" s="1">
        <f>IF(ISNUMBER(SEARCH("Flüssiggas",Tabelle_Frageboegen[[#This Row],[Bisheriger Energieträger:]]))=TRUE,1,0)</f>
        <v>0</v>
      </c>
      <c r="N104" s="1">
        <f>IF(ISNUMBER(SEARCH("Strom",Tabelle_Frageboegen[[#This Row],[Bisheriger Energieträger:]]))=TRUE,1,0)</f>
        <v>0</v>
      </c>
      <c r="O104" s="1">
        <f>IF(ISNUMBER(SEARCH("Wärmepumpe",Tabelle_Frageboegen[[#This Row],[Bisheriger Energieträger:]]))=TRUE,1,0)</f>
        <v>0</v>
      </c>
      <c r="P104" s="1">
        <f>IF(ISNUMBER(SEARCH("Holz",Tabelle_Frageboegen[[#This Row],[Bisheriger Energieträger:]]))=TRUE,1,0)</f>
        <v>1</v>
      </c>
      <c r="Q104" s="1">
        <f>IF(ISNUMBER(SEARCH("Pellets",Tabelle_Frageboegen[[#This Row],[Bisheriger Energieträger:]]))=TRUE,1,0)</f>
        <v>1</v>
      </c>
      <c r="R104" s="1">
        <f>IF(ISNUMBER(SEARCH("Hackschnitzel",Tabelle_Frageboegen[[#This Row],[Bisheriger Energieträger:]]))=TRUE,1,0)</f>
        <v>0</v>
      </c>
      <c r="S104" s="1">
        <f>IF(ISNUMBER(SEARCH("anderes",Tabelle_Frageboegen[[#This Row],[Bisheriger Energieträger:]]))=TRUE,1,0)</f>
        <v>0</v>
      </c>
      <c r="T104" s="2">
        <v>0</v>
      </c>
      <c r="U104" s="2">
        <v>0</v>
      </c>
      <c r="V104" s="2">
        <v>0</v>
      </c>
      <c r="W104" s="2">
        <v>0</v>
      </c>
      <c r="X104" s="2">
        <v>0</v>
      </c>
      <c r="Y104" s="2">
        <v>0</v>
      </c>
      <c r="Z104" s="2">
        <v>12000</v>
      </c>
      <c r="AA104" s="2">
        <v>0</v>
      </c>
      <c r="AB104" s="3">
        <f>IF(SUM(Tabelle_Frageboegen[[#This Row],[Heizöl (l/a)]:[Holzhackschnitzel (Schüttraummeter/a):]])=0,1,0)</f>
        <v>0</v>
      </c>
    </row>
    <row r="105" spans="1:28" x14ac:dyDescent="0.25">
      <c r="A105" s="1">
        <v>90</v>
      </c>
      <c r="B105" s="1" t="s">
        <v>55</v>
      </c>
      <c r="C105" s="1" t="s">
        <v>140</v>
      </c>
      <c r="D105" s="1" t="s">
        <v>8</v>
      </c>
      <c r="E105" s="1">
        <f>IF(Tabelle_Frageboegen[[#This Row],[Anschlussinteresse:]]="ja",1,0)</f>
        <v>0</v>
      </c>
      <c r="F105" s="1">
        <f>IF(Tabelle_Frageboegen[[#This Row],[Anschlussinteresse:]]="ja &amp; unklar",1,0)</f>
        <v>0</v>
      </c>
      <c r="G105" s="1">
        <f>IF(Tabelle_Frageboegen[[#This Row],[Anschlussinteresse:]]="unklar",1,0)</f>
        <v>0</v>
      </c>
      <c r="H105" s="1">
        <f>IF(Tabelle_Frageboegen[[#This Row],[Anschlussinteresse:]]="nein &amp; unklar",1,0)</f>
        <v>0</v>
      </c>
      <c r="I105" s="1">
        <f>IF(Tabelle_Frageboegen[[#This Row],[Anschlussinteresse:]]="nein",1,0)</f>
        <v>1</v>
      </c>
      <c r="J105" s="1" t="s">
        <v>11</v>
      </c>
      <c r="K105" s="1">
        <f>IF(ISNUMBER(SEARCH("Heizöl",Tabelle_Frageboegen[[#This Row],[Bisheriger Energieträger:]]))=TRUE,1,0)</f>
        <v>0</v>
      </c>
      <c r="L105" s="1">
        <f>IF(ISNUMBER(SEARCH("Erdgas",Tabelle_Frageboegen[[#This Row],[Bisheriger Energieträger:]]))=TRUE,1,0)</f>
        <v>1</v>
      </c>
      <c r="M105" s="1">
        <f>IF(ISNUMBER(SEARCH("Flüssiggas",Tabelle_Frageboegen[[#This Row],[Bisheriger Energieträger:]]))=TRUE,1,0)</f>
        <v>0</v>
      </c>
      <c r="N105" s="1">
        <f>IF(ISNUMBER(SEARCH("Strom",Tabelle_Frageboegen[[#This Row],[Bisheriger Energieträger:]]))=TRUE,1,0)</f>
        <v>0</v>
      </c>
      <c r="O105" s="1">
        <f>IF(ISNUMBER(SEARCH("Wärmepumpe",Tabelle_Frageboegen[[#This Row],[Bisheriger Energieträger:]]))=TRUE,1,0)</f>
        <v>0</v>
      </c>
      <c r="P105" s="1">
        <f>IF(ISNUMBER(SEARCH("Holz",Tabelle_Frageboegen[[#This Row],[Bisheriger Energieträger:]]))=TRUE,1,0)</f>
        <v>0</v>
      </c>
      <c r="Q105" s="1">
        <f>IF(ISNUMBER(SEARCH("Pellets",Tabelle_Frageboegen[[#This Row],[Bisheriger Energieträger:]]))=TRUE,1,0)</f>
        <v>0</v>
      </c>
      <c r="R105" s="1">
        <f>IF(ISNUMBER(SEARCH("Hackschnitzel",Tabelle_Frageboegen[[#This Row],[Bisheriger Energieträger:]]))=TRUE,1,0)</f>
        <v>0</v>
      </c>
      <c r="S105" s="1">
        <f>IF(ISNUMBER(SEARCH("anderes",Tabelle_Frageboegen[[#This Row],[Bisheriger Energieträger:]]))=TRUE,1,0)</f>
        <v>0</v>
      </c>
      <c r="T105" s="2">
        <v>0</v>
      </c>
      <c r="U105" s="2">
        <v>1454.5454545454545</v>
      </c>
      <c r="V105" s="2">
        <v>0</v>
      </c>
      <c r="W105" s="2">
        <v>0</v>
      </c>
      <c r="X105" s="2">
        <v>0</v>
      </c>
      <c r="Y105" s="2">
        <v>0</v>
      </c>
      <c r="Z105" s="2">
        <v>0</v>
      </c>
      <c r="AA105" s="2">
        <v>0</v>
      </c>
      <c r="AB105" s="3">
        <f>IF(SUM(Tabelle_Frageboegen[[#This Row],[Heizöl (l/a)]:[Holzhackschnitzel (Schüttraummeter/a):]])=0,1,0)</f>
        <v>0</v>
      </c>
    </row>
    <row r="106" spans="1:28" x14ac:dyDescent="0.25">
      <c r="A106" s="1">
        <v>91</v>
      </c>
      <c r="B106" s="1" t="s">
        <v>62</v>
      </c>
      <c r="C106" s="1" t="s">
        <v>143</v>
      </c>
      <c r="D106" s="1" t="s">
        <v>5</v>
      </c>
      <c r="E106" s="1">
        <f>IF(Tabelle_Frageboegen[[#This Row],[Anschlussinteresse:]]="ja",1,0)</f>
        <v>0</v>
      </c>
      <c r="F106" s="1">
        <f>IF(Tabelle_Frageboegen[[#This Row],[Anschlussinteresse:]]="ja &amp; unklar",1,0)</f>
        <v>1</v>
      </c>
      <c r="G106" s="1">
        <f>IF(Tabelle_Frageboegen[[#This Row],[Anschlussinteresse:]]="unklar",1,0)</f>
        <v>0</v>
      </c>
      <c r="H106" s="1">
        <f>IF(Tabelle_Frageboegen[[#This Row],[Anschlussinteresse:]]="nein &amp; unklar",1,0)</f>
        <v>0</v>
      </c>
      <c r="I106" s="1">
        <f>IF(Tabelle_Frageboegen[[#This Row],[Anschlussinteresse:]]="nein",1,0)</f>
        <v>0</v>
      </c>
      <c r="J106" s="1" t="s">
        <v>14</v>
      </c>
      <c r="K106" s="1">
        <f>IF(ISNUMBER(SEARCH("Heizöl",Tabelle_Frageboegen[[#This Row],[Bisheriger Energieträger:]]))=TRUE,1,0)</f>
        <v>0</v>
      </c>
      <c r="L106" s="1">
        <f>IF(ISNUMBER(SEARCH("Erdgas",Tabelle_Frageboegen[[#This Row],[Bisheriger Energieträger:]]))=TRUE,1,0)</f>
        <v>0</v>
      </c>
      <c r="M106" s="1">
        <f>IF(ISNUMBER(SEARCH("Flüssiggas",Tabelle_Frageboegen[[#This Row],[Bisheriger Energieträger:]]))=TRUE,1,0)</f>
        <v>0</v>
      </c>
      <c r="N106" s="1">
        <f>IF(ISNUMBER(SEARCH("Strom",Tabelle_Frageboegen[[#This Row],[Bisheriger Energieträger:]]))=TRUE,1,0)</f>
        <v>0</v>
      </c>
      <c r="O106" s="1">
        <f>IF(ISNUMBER(SEARCH("Wärmepumpe",Tabelle_Frageboegen[[#This Row],[Bisheriger Energieträger:]]))=TRUE,1,0)</f>
        <v>1</v>
      </c>
      <c r="P106" s="1">
        <f>IF(ISNUMBER(SEARCH("Holz",Tabelle_Frageboegen[[#This Row],[Bisheriger Energieträger:]]))=TRUE,1,0)</f>
        <v>0</v>
      </c>
      <c r="Q106" s="1">
        <f>IF(ISNUMBER(SEARCH("Pellets",Tabelle_Frageboegen[[#This Row],[Bisheriger Energieträger:]]))=TRUE,1,0)</f>
        <v>0</v>
      </c>
      <c r="R106" s="1">
        <f>IF(ISNUMBER(SEARCH("Hackschnitzel",Tabelle_Frageboegen[[#This Row],[Bisheriger Energieträger:]]))=TRUE,1,0)</f>
        <v>0</v>
      </c>
      <c r="S106" s="1">
        <f>IF(ISNUMBER(SEARCH("anderes",Tabelle_Frageboegen[[#This Row],[Bisheriger Energieträger:]]))=TRUE,1,0)</f>
        <v>0</v>
      </c>
      <c r="T106" s="2">
        <v>0</v>
      </c>
      <c r="U106" s="2">
        <v>0</v>
      </c>
      <c r="V106" s="2">
        <v>0</v>
      </c>
      <c r="W106" s="2">
        <v>0</v>
      </c>
      <c r="X106" s="2">
        <v>3000</v>
      </c>
      <c r="Y106" s="2">
        <v>0</v>
      </c>
      <c r="Z106" s="2">
        <v>0</v>
      </c>
      <c r="AA106" s="2">
        <v>0</v>
      </c>
      <c r="AB106" s="3">
        <f>IF(SUM(Tabelle_Frageboegen[[#This Row],[Heizöl (l/a)]:[Holzhackschnitzel (Schüttraummeter/a):]])=0,1,0)</f>
        <v>0</v>
      </c>
    </row>
    <row r="107" spans="1:28" x14ac:dyDescent="0.25">
      <c r="A107" s="1">
        <v>92</v>
      </c>
      <c r="B107" s="1" t="s">
        <v>54</v>
      </c>
      <c r="C107" s="1" t="s">
        <v>140</v>
      </c>
      <c r="D107" s="1" t="s">
        <v>6</v>
      </c>
      <c r="E107" s="1">
        <f>IF(Tabelle_Frageboegen[[#This Row],[Anschlussinteresse:]]="ja",1,0)</f>
        <v>0</v>
      </c>
      <c r="F107" s="1">
        <f>IF(Tabelle_Frageboegen[[#This Row],[Anschlussinteresse:]]="ja &amp; unklar",1,0)</f>
        <v>0</v>
      </c>
      <c r="G107" s="1">
        <f>IF(Tabelle_Frageboegen[[#This Row],[Anschlussinteresse:]]="unklar",1,0)</f>
        <v>1</v>
      </c>
      <c r="H107" s="1">
        <f>IF(Tabelle_Frageboegen[[#This Row],[Anschlussinteresse:]]="nein &amp; unklar",1,0)</f>
        <v>0</v>
      </c>
      <c r="I107" s="1">
        <f>IF(Tabelle_Frageboegen[[#This Row],[Anschlussinteresse:]]="nein",1,0)</f>
        <v>0</v>
      </c>
      <c r="J107" s="1" t="s">
        <v>10</v>
      </c>
      <c r="K107" s="1">
        <f>IF(ISNUMBER(SEARCH("Heizöl",Tabelle_Frageboegen[[#This Row],[Bisheriger Energieträger:]]))=TRUE,1,0)</f>
        <v>1</v>
      </c>
      <c r="L107" s="1">
        <f>IF(ISNUMBER(SEARCH("Erdgas",Tabelle_Frageboegen[[#This Row],[Bisheriger Energieträger:]]))=TRUE,1,0)</f>
        <v>0</v>
      </c>
      <c r="M107" s="1">
        <f>IF(ISNUMBER(SEARCH("Flüssiggas",Tabelle_Frageboegen[[#This Row],[Bisheriger Energieträger:]]))=TRUE,1,0)</f>
        <v>0</v>
      </c>
      <c r="N107" s="1">
        <f>IF(ISNUMBER(SEARCH("Strom",Tabelle_Frageboegen[[#This Row],[Bisheriger Energieträger:]]))=TRUE,1,0)</f>
        <v>0</v>
      </c>
      <c r="O107" s="1">
        <f>IF(ISNUMBER(SEARCH("Wärmepumpe",Tabelle_Frageboegen[[#This Row],[Bisheriger Energieträger:]]))=TRUE,1,0)</f>
        <v>0</v>
      </c>
      <c r="P107" s="1">
        <f>IF(ISNUMBER(SEARCH("Holz",Tabelle_Frageboegen[[#This Row],[Bisheriger Energieträger:]]))=TRUE,1,0)</f>
        <v>0</v>
      </c>
      <c r="Q107" s="1">
        <f>IF(ISNUMBER(SEARCH("Pellets",Tabelle_Frageboegen[[#This Row],[Bisheriger Energieträger:]]))=TRUE,1,0)</f>
        <v>0</v>
      </c>
      <c r="R107" s="1">
        <f>IF(ISNUMBER(SEARCH("Hackschnitzel",Tabelle_Frageboegen[[#This Row],[Bisheriger Energieträger:]]))=TRUE,1,0)</f>
        <v>0</v>
      </c>
      <c r="S107" s="1">
        <f>IF(ISNUMBER(SEARCH("anderes",Tabelle_Frageboegen[[#This Row],[Bisheriger Energieträger:]]))=TRUE,1,0)</f>
        <v>0</v>
      </c>
      <c r="T107" s="2">
        <v>2500</v>
      </c>
      <c r="U107" s="2">
        <v>0</v>
      </c>
      <c r="V107" s="2">
        <v>0</v>
      </c>
      <c r="W107" s="2">
        <v>0</v>
      </c>
      <c r="X107" s="2">
        <v>0</v>
      </c>
      <c r="Y107" s="2">
        <v>0</v>
      </c>
      <c r="Z107" s="2">
        <v>0</v>
      </c>
      <c r="AA107" s="2">
        <v>0</v>
      </c>
      <c r="AB107" s="3">
        <f>IF(SUM(Tabelle_Frageboegen[[#This Row],[Heizöl (l/a)]:[Holzhackschnitzel (Schüttraummeter/a):]])=0,1,0)</f>
        <v>0</v>
      </c>
    </row>
    <row r="108" spans="1:28" x14ac:dyDescent="0.25">
      <c r="A108" s="1">
        <v>93</v>
      </c>
      <c r="B108" s="1" t="s">
        <v>72</v>
      </c>
      <c r="C108" s="1" t="s">
        <v>142</v>
      </c>
      <c r="D108" s="1" t="s">
        <v>4</v>
      </c>
      <c r="E108" s="1">
        <f>IF(Tabelle_Frageboegen[[#This Row],[Anschlussinteresse:]]="ja",1,0)</f>
        <v>1</v>
      </c>
      <c r="F108" s="1">
        <f>IF(Tabelle_Frageboegen[[#This Row],[Anschlussinteresse:]]="ja &amp; unklar",1,0)</f>
        <v>0</v>
      </c>
      <c r="G108" s="1">
        <f>IF(Tabelle_Frageboegen[[#This Row],[Anschlussinteresse:]]="unklar",1,0)</f>
        <v>0</v>
      </c>
      <c r="H108" s="1">
        <f>IF(Tabelle_Frageboegen[[#This Row],[Anschlussinteresse:]]="nein &amp; unklar",1,0)</f>
        <v>0</v>
      </c>
      <c r="I108" s="1">
        <f>IF(Tabelle_Frageboegen[[#This Row],[Anschlussinteresse:]]="nein",1,0)</f>
        <v>0</v>
      </c>
      <c r="J108" s="1" t="s">
        <v>39</v>
      </c>
      <c r="K108" s="1">
        <f>IF(ISNUMBER(SEARCH("Heizöl",Tabelle_Frageboegen[[#This Row],[Bisheriger Energieträger:]]))=TRUE,1,0)</f>
        <v>1</v>
      </c>
      <c r="L108" s="1">
        <f>IF(ISNUMBER(SEARCH("Erdgas",Tabelle_Frageboegen[[#This Row],[Bisheriger Energieträger:]]))=TRUE,1,0)</f>
        <v>0</v>
      </c>
      <c r="M108" s="1">
        <f>IF(ISNUMBER(SEARCH("Flüssiggas",Tabelle_Frageboegen[[#This Row],[Bisheriger Energieträger:]]))=TRUE,1,0)</f>
        <v>0</v>
      </c>
      <c r="N108" s="1">
        <f>IF(ISNUMBER(SEARCH("Strom",Tabelle_Frageboegen[[#This Row],[Bisheriger Energieträger:]]))=TRUE,1,0)</f>
        <v>0</v>
      </c>
      <c r="O108" s="1">
        <f>IF(ISNUMBER(SEARCH("Wärmepumpe",Tabelle_Frageboegen[[#This Row],[Bisheriger Energieträger:]]))=TRUE,1,0)</f>
        <v>0</v>
      </c>
      <c r="P108" s="1">
        <f>IF(ISNUMBER(SEARCH("Holz",Tabelle_Frageboegen[[#This Row],[Bisheriger Energieträger:]]))=TRUE,1,0)</f>
        <v>1</v>
      </c>
      <c r="Q108" s="1">
        <f>IF(ISNUMBER(SEARCH("Pellets",Tabelle_Frageboegen[[#This Row],[Bisheriger Energieträger:]]))=TRUE,1,0)</f>
        <v>0</v>
      </c>
      <c r="R108" s="1">
        <f>IF(ISNUMBER(SEARCH("Hackschnitzel",Tabelle_Frageboegen[[#This Row],[Bisheriger Energieträger:]]))=TRUE,1,0)</f>
        <v>0</v>
      </c>
      <c r="S108" s="1">
        <f>IF(ISNUMBER(SEARCH("anderes",Tabelle_Frageboegen[[#This Row],[Bisheriger Energieträger:]]))=TRUE,1,0)</f>
        <v>0</v>
      </c>
      <c r="T108" s="2">
        <v>1200</v>
      </c>
      <c r="U108" s="2">
        <v>0</v>
      </c>
      <c r="V108" s="2">
        <v>0</v>
      </c>
      <c r="W108" s="2">
        <v>0</v>
      </c>
      <c r="X108" s="2">
        <v>0</v>
      </c>
      <c r="Y108" s="2">
        <v>3</v>
      </c>
      <c r="Z108" s="2">
        <v>0</v>
      </c>
      <c r="AA108" s="2">
        <v>0</v>
      </c>
      <c r="AB108" s="3">
        <f>IF(SUM(Tabelle_Frageboegen[[#This Row],[Heizöl (l/a)]:[Holzhackschnitzel (Schüttraummeter/a):]])=0,1,0)</f>
        <v>0</v>
      </c>
    </row>
    <row r="109" spans="1:28" x14ac:dyDescent="0.25">
      <c r="A109" s="1">
        <v>94</v>
      </c>
      <c r="B109" s="1" t="s">
        <v>79</v>
      </c>
      <c r="C109" s="1" t="s">
        <v>32</v>
      </c>
      <c r="D109" s="1" t="s">
        <v>4</v>
      </c>
      <c r="E109" s="1">
        <f>IF(Tabelle_Frageboegen[[#This Row],[Anschlussinteresse:]]="ja",1,0)</f>
        <v>1</v>
      </c>
      <c r="F109" s="1">
        <f>IF(Tabelle_Frageboegen[[#This Row],[Anschlussinteresse:]]="ja &amp; unklar",1,0)</f>
        <v>0</v>
      </c>
      <c r="G109" s="1">
        <f>IF(Tabelle_Frageboegen[[#This Row],[Anschlussinteresse:]]="unklar",1,0)</f>
        <v>0</v>
      </c>
      <c r="H109" s="1">
        <f>IF(Tabelle_Frageboegen[[#This Row],[Anschlussinteresse:]]="nein &amp; unklar",1,0)</f>
        <v>0</v>
      </c>
      <c r="I109" s="1">
        <f>IF(Tabelle_Frageboegen[[#This Row],[Anschlussinteresse:]]="nein",1,0)</f>
        <v>0</v>
      </c>
      <c r="J109" s="1" t="s">
        <v>10</v>
      </c>
      <c r="K109" s="1">
        <f>IF(ISNUMBER(SEARCH("Heizöl",Tabelle_Frageboegen[[#This Row],[Bisheriger Energieträger:]]))=TRUE,1,0)</f>
        <v>1</v>
      </c>
      <c r="L109" s="1">
        <f>IF(ISNUMBER(SEARCH("Erdgas",Tabelle_Frageboegen[[#This Row],[Bisheriger Energieträger:]]))=TRUE,1,0)</f>
        <v>0</v>
      </c>
      <c r="M109" s="1">
        <f>IF(ISNUMBER(SEARCH("Flüssiggas",Tabelle_Frageboegen[[#This Row],[Bisheriger Energieträger:]]))=TRUE,1,0)</f>
        <v>0</v>
      </c>
      <c r="N109" s="1">
        <f>IF(ISNUMBER(SEARCH("Strom",Tabelle_Frageboegen[[#This Row],[Bisheriger Energieträger:]]))=TRUE,1,0)</f>
        <v>0</v>
      </c>
      <c r="O109" s="1">
        <f>IF(ISNUMBER(SEARCH("Wärmepumpe",Tabelle_Frageboegen[[#This Row],[Bisheriger Energieträger:]]))=TRUE,1,0)</f>
        <v>0</v>
      </c>
      <c r="P109" s="1">
        <f>IF(ISNUMBER(SEARCH("Holz",Tabelle_Frageboegen[[#This Row],[Bisheriger Energieträger:]]))=TRUE,1,0)</f>
        <v>0</v>
      </c>
      <c r="Q109" s="1">
        <f>IF(ISNUMBER(SEARCH("Pellets",Tabelle_Frageboegen[[#This Row],[Bisheriger Energieträger:]]))=TRUE,1,0)</f>
        <v>0</v>
      </c>
      <c r="R109" s="1">
        <f>IF(ISNUMBER(SEARCH("Hackschnitzel",Tabelle_Frageboegen[[#This Row],[Bisheriger Energieträger:]]))=TRUE,1,0)</f>
        <v>0</v>
      </c>
      <c r="S109" s="1">
        <f>IF(ISNUMBER(SEARCH("anderes",Tabelle_Frageboegen[[#This Row],[Bisheriger Energieträger:]]))=TRUE,1,0)</f>
        <v>0</v>
      </c>
      <c r="T109" s="2">
        <v>5500</v>
      </c>
      <c r="U109" s="2">
        <v>0</v>
      </c>
      <c r="V109" s="2">
        <v>0</v>
      </c>
      <c r="W109" s="2">
        <v>0</v>
      </c>
      <c r="X109" s="2">
        <v>0</v>
      </c>
      <c r="Y109" s="2">
        <v>0</v>
      </c>
      <c r="Z109" s="2">
        <v>0</v>
      </c>
      <c r="AA109" s="2">
        <v>0</v>
      </c>
      <c r="AB109" s="3">
        <f>IF(SUM(Tabelle_Frageboegen[[#This Row],[Heizöl (l/a)]:[Holzhackschnitzel (Schüttraummeter/a):]])=0,1,0)</f>
        <v>0</v>
      </c>
    </row>
    <row r="110" spans="1:28" x14ac:dyDescent="0.25">
      <c r="A110" s="1">
        <v>95</v>
      </c>
      <c r="B110" s="1" t="s">
        <v>54</v>
      </c>
      <c r="C110" s="1" t="s">
        <v>140</v>
      </c>
      <c r="D110" s="1" t="s">
        <v>4</v>
      </c>
      <c r="E110" s="1">
        <f>IF(Tabelle_Frageboegen[[#This Row],[Anschlussinteresse:]]="ja",1,0)</f>
        <v>1</v>
      </c>
      <c r="F110" s="1">
        <f>IF(Tabelle_Frageboegen[[#This Row],[Anschlussinteresse:]]="ja &amp; unklar",1,0)</f>
        <v>0</v>
      </c>
      <c r="G110" s="1">
        <f>IF(Tabelle_Frageboegen[[#This Row],[Anschlussinteresse:]]="unklar",1,0)</f>
        <v>0</v>
      </c>
      <c r="H110" s="1">
        <f>IF(Tabelle_Frageboegen[[#This Row],[Anschlussinteresse:]]="nein &amp; unklar",1,0)</f>
        <v>0</v>
      </c>
      <c r="I110" s="1">
        <f>IF(Tabelle_Frageboegen[[#This Row],[Anschlussinteresse:]]="nein",1,0)</f>
        <v>0</v>
      </c>
      <c r="J110" s="1" t="s">
        <v>80</v>
      </c>
      <c r="K110" s="1">
        <f>IF(ISNUMBER(SEARCH("Heizöl",Tabelle_Frageboegen[[#This Row],[Bisheriger Energieträger:]]))=TRUE,1,0)</f>
        <v>0</v>
      </c>
      <c r="L110" s="1">
        <f>IF(ISNUMBER(SEARCH("Erdgas",Tabelle_Frageboegen[[#This Row],[Bisheriger Energieträger:]]))=TRUE,1,0)</f>
        <v>1</v>
      </c>
      <c r="M110" s="1">
        <f>IF(ISNUMBER(SEARCH("Flüssiggas",Tabelle_Frageboegen[[#This Row],[Bisheriger Energieträger:]]))=TRUE,1,0)</f>
        <v>0</v>
      </c>
      <c r="N110" s="1">
        <f>IF(ISNUMBER(SEARCH("Strom",Tabelle_Frageboegen[[#This Row],[Bisheriger Energieträger:]]))=TRUE,1,0)</f>
        <v>0</v>
      </c>
      <c r="O110" s="1">
        <f>IF(ISNUMBER(SEARCH("Wärmepumpe",Tabelle_Frageboegen[[#This Row],[Bisheriger Energieträger:]]))=TRUE,1,0)</f>
        <v>1</v>
      </c>
      <c r="P110" s="1">
        <f>IF(ISNUMBER(SEARCH("Holz",Tabelle_Frageboegen[[#This Row],[Bisheriger Energieträger:]]))=TRUE,1,0)</f>
        <v>0</v>
      </c>
      <c r="Q110" s="1">
        <f>IF(ISNUMBER(SEARCH("Pellets",Tabelle_Frageboegen[[#This Row],[Bisheriger Energieträger:]]))=TRUE,1,0)</f>
        <v>0</v>
      </c>
      <c r="R110" s="1">
        <f>IF(ISNUMBER(SEARCH("Hackschnitzel",Tabelle_Frageboegen[[#This Row],[Bisheriger Energieträger:]]))=TRUE,1,0)</f>
        <v>0</v>
      </c>
      <c r="S110" s="1">
        <f>IF(ISNUMBER(SEARCH("anderes",Tabelle_Frageboegen[[#This Row],[Bisheriger Energieträger:]]))=TRUE,1,0)</f>
        <v>0</v>
      </c>
      <c r="T110" s="2">
        <v>0</v>
      </c>
      <c r="U110" s="2">
        <v>1300</v>
      </c>
      <c r="V110" s="2">
        <v>0</v>
      </c>
      <c r="W110" s="2">
        <v>0</v>
      </c>
      <c r="X110" s="2">
        <v>2400</v>
      </c>
      <c r="Y110" s="2">
        <v>0</v>
      </c>
      <c r="Z110" s="2">
        <v>0</v>
      </c>
      <c r="AA110" s="2">
        <v>0</v>
      </c>
      <c r="AB110" s="3">
        <f>IF(SUM(Tabelle_Frageboegen[[#This Row],[Heizöl (l/a)]:[Holzhackschnitzel (Schüttraummeter/a):]])=0,1,0)</f>
        <v>0</v>
      </c>
    </row>
    <row r="111" spans="1:28" ht="30" x14ac:dyDescent="0.25">
      <c r="A111" s="1">
        <v>96</v>
      </c>
      <c r="B111" s="1" t="s">
        <v>68</v>
      </c>
      <c r="C111" s="1" t="s">
        <v>143</v>
      </c>
      <c r="D111" s="1" t="s">
        <v>4</v>
      </c>
      <c r="E111" s="1">
        <f>IF(Tabelle_Frageboegen[[#This Row],[Anschlussinteresse:]]="ja",1,0)</f>
        <v>1</v>
      </c>
      <c r="F111" s="1">
        <f>IF(Tabelle_Frageboegen[[#This Row],[Anschlussinteresse:]]="ja &amp; unklar",1,0)</f>
        <v>0</v>
      </c>
      <c r="G111" s="1">
        <f>IF(Tabelle_Frageboegen[[#This Row],[Anschlussinteresse:]]="unklar",1,0)</f>
        <v>0</v>
      </c>
      <c r="H111" s="1">
        <f>IF(Tabelle_Frageboegen[[#This Row],[Anschlussinteresse:]]="nein &amp; unklar",1,0)</f>
        <v>0</v>
      </c>
      <c r="I111" s="1">
        <f>IF(Tabelle_Frageboegen[[#This Row],[Anschlussinteresse:]]="nein",1,0)</f>
        <v>0</v>
      </c>
      <c r="J111" s="1" t="s">
        <v>10</v>
      </c>
      <c r="K111" s="1">
        <f>IF(ISNUMBER(SEARCH("Heizöl",Tabelle_Frageboegen[[#This Row],[Bisheriger Energieträger:]]))=TRUE,1,0)</f>
        <v>1</v>
      </c>
      <c r="L111" s="1">
        <f>IF(ISNUMBER(SEARCH("Erdgas",Tabelle_Frageboegen[[#This Row],[Bisheriger Energieträger:]]))=TRUE,1,0)</f>
        <v>0</v>
      </c>
      <c r="M111" s="1">
        <f>IF(ISNUMBER(SEARCH("Flüssiggas",Tabelle_Frageboegen[[#This Row],[Bisheriger Energieträger:]]))=TRUE,1,0)</f>
        <v>0</v>
      </c>
      <c r="N111" s="1">
        <f>IF(ISNUMBER(SEARCH("Strom",Tabelle_Frageboegen[[#This Row],[Bisheriger Energieträger:]]))=TRUE,1,0)</f>
        <v>0</v>
      </c>
      <c r="O111" s="1">
        <f>IF(ISNUMBER(SEARCH("Wärmepumpe",Tabelle_Frageboegen[[#This Row],[Bisheriger Energieträger:]]))=TRUE,1,0)</f>
        <v>0</v>
      </c>
      <c r="P111" s="1">
        <f>IF(ISNUMBER(SEARCH("Holz",Tabelle_Frageboegen[[#This Row],[Bisheriger Energieträger:]]))=TRUE,1,0)</f>
        <v>0</v>
      </c>
      <c r="Q111" s="1">
        <f>IF(ISNUMBER(SEARCH("Pellets",Tabelle_Frageboegen[[#This Row],[Bisheriger Energieträger:]]))=TRUE,1,0)</f>
        <v>0</v>
      </c>
      <c r="R111" s="1">
        <f>IF(ISNUMBER(SEARCH("Hackschnitzel",Tabelle_Frageboegen[[#This Row],[Bisheriger Energieträger:]]))=TRUE,1,0)</f>
        <v>0</v>
      </c>
      <c r="S111" s="1">
        <f>IF(ISNUMBER(SEARCH("anderes",Tabelle_Frageboegen[[#This Row],[Bisheriger Energieträger:]]))=TRUE,1,0)</f>
        <v>0</v>
      </c>
      <c r="T111" s="2">
        <v>2500</v>
      </c>
      <c r="U111" s="2">
        <v>0</v>
      </c>
      <c r="V111" s="2">
        <v>0</v>
      </c>
      <c r="W111" s="2">
        <v>0</v>
      </c>
      <c r="X111" s="2">
        <v>0</v>
      </c>
      <c r="Y111" s="2">
        <v>0</v>
      </c>
      <c r="Z111" s="2">
        <v>0</v>
      </c>
      <c r="AA111" s="2">
        <v>0</v>
      </c>
      <c r="AB111" s="3">
        <f>IF(SUM(Tabelle_Frageboegen[[#This Row],[Heizöl (l/a)]:[Holzhackschnitzel (Schüttraummeter/a):]])=0,1,0)</f>
        <v>0</v>
      </c>
    </row>
    <row r="112" spans="1:28" x14ac:dyDescent="0.25">
      <c r="A112" s="1">
        <v>97</v>
      </c>
      <c r="B112" s="1" t="s">
        <v>54</v>
      </c>
      <c r="C112" s="1" t="s">
        <v>140</v>
      </c>
      <c r="D112" s="1" t="s">
        <v>4</v>
      </c>
      <c r="E112" s="1">
        <f>IF(Tabelle_Frageboegen[[#This Row],[Anschlussinteresse:]]="ja",1,0)</f>
        <v>1</v>
      </c>
      <c r="F112" s="1">
        <f>IF(Tabelle_Frageboegen[[#This Row],[Anschlussinteresse:]]="ja &amp; unklar",1,0)</f>
        <v>0</v>
      </c>
      <c r="G112" s="1">
        <f>IF(Tabelle_Frageboegen[[#This Row],[Anschlussinteresse:]]="unklar",1,0)</f>
        <v>0</v>
      </c>
      <c r="H112" s="1">
        <f>IF(Tabelle_Frageboegen[[#This Row],[Anschlussinteresse:]]="nein &amp; unklar",1,0)</f>
        <v>0</v>
      </c>
      <c r="I112" s="1">
        <f>IF(Tabelle_Frageboegen[[#This Row],[Anschlussinteresse:]]="nein",1,0)</f>
        <v>0</v>
      </c>
      <c r="J112" s="1" t="s">
        <v>10</v>
      </c>
      <c r="K112" s="1">
        <f>IF(ISNUMBER(SEARCH("Heizöl",Tabelle_Frageboegen[[#This Row],[Bisheriger Energieträger:]]))=TRUE,1,0)</f>
        <v>1</v>
      </c>
      <c r="L112" s="1">
        <f>IF(ISNUMBER(SEARCH("Erdgas",Tabelle_Frageboegen[[#This Row],[Bisheriger Energieträger:]]))=TRUE,1,0)</f>
        <v>0</v>
      </c>
      <c r="M112" s="1">
        <f>IF(ISNUMBER(SEARCH("Flüssiggas",Tabelle_Frageboegen[[#This Row],[Bisheriger Energieträger:]]))=TRUE,1,0)</f>
        <v>0</v>
      </c>
      <c r="N112" s="1">
        <f>IF(ISNUMBER(SEARCH("Strom",Tabelle_Frageboegen[[#This Row],[Bisheriger Energieträger:]]))=TRUE,1,0)</f>
        <v>0</v>
      </c>
      <c r="O112" s="1">
        <f>IF(ISNUMBER(SEARCH("Wärmepumpe",Tabelle_Frageboegen[[#This Row],[Bisheriger Energieträger:]]))=TRUE,1,0)</f>
        <v>0</v>
      </c>
      <c r="P112" s="1">
        <f>IF(ISNUMBER(SEARCH("Holz",Tabelle_Frageboegen[[#This Row],[Bisheriger Energieträger:]]))=TRUE,1,0)</f>
        <v>0</v>
      </c>
      <c r="Q112" s="1">
        <f>IF(ISNUMBER(SEARCH("Pellets",Tabelle_Frageboegen[[#This Row],[Bisheriger Energieträger:]]))=TRUE,1,0)</f>
        <v>0</v>
      </c>
      <c r="R112" s="1">
        <f>IF(ISNUMBER(SEARCH("Hackschnitzel",Tabelle_Frageboegen[[#This Row],[Bisheriger Energieträger:]]))=TRUE,1,0)</f>
        <v>0</v>
      </c>
      <c r="S112" s="1">
        <f>IF(ISNUMBER(SEARCH("anderes",Tabelle_Frageboegen[[#This Row],[Bisheriger Energieträger:]]))=TRUE,1,0)</f>
        <v>0</v>
      </c>
      <c r="T112" s="2">
        <v>3000</v>
      </c>
      <c r="U112" s="2">
        <v>0</v>
      </c>
      <c r="V112" s="2">
        <v>0</v>
      </c>
      <c r="W112" s="2">
        <v>0</v>
      </c>
      <c r="X112" s="2">
        <v>0</v>
      </c>
      <c r="Y112" s="2">
        <v>0</v>
      </c>
      <c r="Z112" s="2">
        <v>0</v>
      </c>
      <c r="AA112" s="2">
        <v>0</v>
      </c>
      <c r="AB112" s="3">
        <f>IF(SUM(Tabelle_Frageboegen[[#This Row],[Heizöl (l/a)]:[Holzhackschnitzel (Schüttraummeter/a):]])=0,1,0)</f>
        <v>0</v>
      </c>
    </row>
    <row r="113" spans="1:28" x14ac:dyDescent="0.25">
      <c r="A113" s="1">
        <v>98</v>
      </c>
      <c r="B113" s="1" t="s">
        <v>61</v>
      </c>
      <c r="C113" s="1" t="s">
        <v>140</v>
      </c>
      <c r="D113" s="1" t="s">
        <v>6</v>
      </c>
      <c r="E113" s="1">
        <f>IF(Tabelle_Frageboegen[[#This Row],[Anschlussinteresse:]]="ja",1,0)</f>
        <v>0</v>
      </c>
      <c r="F113" s="1">
        <f>IF(Tabelle_Frageboegen[[#This Row],[Anschlussinteresse:]]="ja &amp; unklar",1,0)</f>
        <v>0</v>
      </c>
      <c r="G113" s="1">
        <f>IF(Tabelle_Frageboegen[[#This Row],[Anschlussinteresse:]]="unklar",1,0)</f>
        <v>1</v>
      </c>
      <c r="H113" s="1">
        <f>IF(Tabelle_Frageboegen[[#This Row],[Anschlussinteresse:]]="nein &amp; unklar",1,0)</f>
        <v>0</v>
      </c>
      <c r="I113" s="1">
        <f>IF(Tabelle_Frageboegen[[#This Row],[Anschlussinteresse:]]="nein",1,0)</f>
        <v>0</v>
      </c>
      <c r="J113" s="1" t="s">
        <v>39</v>
      </c>
      <c r="K113" s="1">
        <f>IF(ISNUMBER(SEARCH("Heizöl",Tabelle_Frageboegen[[#This Row],[Bisheriger Energieträger:]]))=TRUE,1,0)</f>
        <v>1</v>
      </c>
      <c r="L113" s="1">
        <f>IF(ISNUMBER(SEARCH("Erdgas",Tabelle_Frageboegen[[#This Row],[Bisheriger Energieträger:]]))=TRUE,1,0)</f>
        <v>0</v>
      </c>
      <c r="M113" s="1">
        <f>IF(ISNUMBER(SEARCH("Flüssiggas",Tabelle_Frageboegen[[#This Row],[Bisheriger Energieträger:]]))=TRUE,1,0)</f>
        <v>0</v>
      </c>
      <c r="N113" s="1">
        <f>IF(ISNUMBER(SEARCH("Strom",Tabelle_Frageboegen[[#This Row],[Bisheriger Energieträger:]]))=TRUE,1,0)</f>
        <v>0</v>
      </c>
      <c r="O113" s="1">
        <f>IF(ISNUMBER(SEARCH("Wärmepumpe",Tabelle_Frageboegen[[#This Row],[Bisheriger Energieträger:]]))=TRUE,1,0)</f>
        <v>0</v>
      </c>
      <c r="P113" s="1">
        <f>IF(ISNUMBER(SEARCH("Holz",Tabelle_Frageboegen[[#This Row],[Bisheriger Energieträger:]]))=TRUE,1,0)</f>
        <v>1</v>
      </c>
      <c r="Q113" s="1">
        <f>IF(ISNUMBER(SEARCH("Pellets",Tabelle_Frageboegen[[#This Row],[Bisheriger Energieträger:]]))=TRUE,1,0)</f>
        <v>0</v>
      </c>
      <c r="R113" s="1">
        <f>IF(ISNUMBER(SEARCH("Hackschnitzel",Tabelle_Frageboegen[[#This Row],[Bisheriger Energieträger:]]))=TRUE,1,0)</f>
        <v>0</v>
      </c>
      <c r="S113" s="1">
        <f>IF(ISNUMBER(SEARCH("anderes",Tabelle_Frageboegen[[#This Row],[Bisheriger Energieträger:]]))=TRUE,1,0)</f>
        <v>0</v>
      </c>
      <c r="T113" s="2">
        <v>1800</v>
      </c>
      <c r="U113" s="2">
        <v>0</v>
      </c>
      <c r="V113" s="2">
        <v>0</v>
      </c>
      <c r="W113" s="2">
        <v>0</v>
      </c>
      <c r="X113" s="2">
        <v>0</v>
      </c>
      <c r="Y113" s="2">
        <v>6</v>
      </c>
      <c r="Z113" s="2">
        <v>0</v>
      </c>
      <c r="AA113" s="2">
        <v>0</v>
      </c>
      <c r="AB113" s="3">
        <f>IF(SUM(Tabelle_Frageboegen[[#This Row],[Heizöl (l/a)]:[Holzhackschnitzel (Schüttraummeter/a):]])=0,1,0)</f>
        <v>0</v>
      </c>
    </row>
    <row r="114" spans="1:28" x14ac:dyDescent="0.25">
      <c r="A114" s="1">
        <v>99</v>
      </c>
      <c r="B114" s="1" t="s">
        <v>44</v>
      </c>
      <c r="C114" s="1" t="s">
        <v>145</v>
      </c>
      <c r="D114" s="1"/>
      <c r="E114" s="1">
        <f>IF(Tabelle_Frageboegen[[#This Row],[Anschlussinteresse:]]="ja",1,0)</f>
        <v>0</v>
      </c>
      <c r="F114" s="1">
        <f>IF(Tabelle_Frageboegen[[#This Row],[Anschlussinteresse:]]="ja &amp; unklar",1,0)</f>
        <v>0</v>
      </c>
      <c r="G114" s="1">
        <f>IF(Tabelle_Frageboegen[[#This Row],[Anschlussinteresse:]]="unklar",1,0)</f>
        <v>0</v>
      </c>
      <c r="H114" s="1">
        <f>IF(Tabelle_Frageboegen[[#This Row],[Anschlussinteresse:]]="nein &amp; unklar",1,0)</f>
        <v>0</v>
      </c>
      <c r="I114" s="1">
        <f>IF(Tabelle_Frageboegen[[#This Row],[Anschlussinteresse:]]="nein",1,0)</f>
        <v>0</v>
      </c>
      <c r="J114" s="1" t="s">
        <v>35</v>
      </c>
      <c r="K114" s="1">
        <f>IF(ISNUMBER(SEARCH("Heizöl",Tabelle_Frageboegen[[#This Row],[Bisheriger Energieträger:]]))=TRUE,1,0)</f>
        <v>0</v>
      </c>
      <c r="L114" s="1">
        <f>IF(ISNUMBER(SEARCH("Erdgas",Tabelle_Frageboegen[[#This Row],[Bisheriger Energieträger:]]))=TRUE,1,0)</f>
        <v>0</v>
      </c>
      <c r="M114" s="1">
        <f>IF(ISNUMBER(SEARCH("Flüssiggas",Tabelle_Frageboegen[[#This Row],[Bisheriger Energieträger:]]))=TRUE,1,0)</f>
        <v>1</v>
      </c>
      <c r="N114" s="1">
        <f>IF(ISNUMBER(SEARCH("Strom",Tabelle_Frageboegen[[#This Row],[Bisheriger Energieträger:]]))=TRUE,1,0)</f>
        <v>0</v>
      </c>
      <c r="O114" s="1">
        <f>IF(ISNUMBER(SEARCH("Wärmepumpe",Tabelle_Frageboegen[[#This Row],[Bisheriger Energieträger:]]))=TRUE,1,0)</f>
        <v>0</v>
      </c>
      <c r="P114" s="1">
        <f>IF(ISNUMBER(SEARCH("Holz",Tabelle_Frageboegen[[#This Row],[Bisheriger Energieträger:]]))=TRUE,1,0)</f>
        <v>1</v>
      </c>
      <c r="Q114" s="1">
        <f>IF(ISNUMBER(SEARCH("Pellets",Tabelle_Frageboegen[[#This Row],[Bisheriger Energieträger:]]))=TRUE,1,0)</f>
        <v>0</v>
      </c>
      <c r="R114" s="1">
        <f>IF(ISNUMBER(SEARCH("Hackschnitzel",Tabelle_Frageboegen[[#This Row],[Bisheriger Energieträger:]]))=TRUE,1,0)</f>
        <v>0</v>
      </c>
      <c r="S114" s="1">
        <f>IF(ISNUMBER(SEARCH("anderes",Tabelle_Frageboegen[[#This Row],[Bisheriger Energieträger:]]))=TRUE,1,0)</f>
        <v>0</v>
      </c>
      <c r="T114" s="2">
        <v>0</v>
      </c>
      <c r="U114" s="2">
        <v>0</v>
      </c>
      <c r="V114" s="2">
        <v>4000</v>
      </c>
      <c r="W114" s="2">
        <v>0</v>
      </c>
      <c r="X114" s="2">
        <v>0</v>
      </c>
      <c r="Y114" s="2">
        <v>3</v>
      </c>
      <c r="Z114" s="2">
        <v>0</v>
      </c>
      <c r="AA114" s="2">
        <v>0</v>
      </c>
      <c r="AB114" s="3">
        <f>IF(SUM(Tabelle_Frageboegen[[#This Row],[Heizöl (l/a)]:[Holzhackschnitzel (Schüttraummeter/a):]])=0,1,0)</f>
        <v>0</v>
      </c>
    </row>
    <row r="115" spans="1:28" ht="30" x14ac:dyDescent="0.25">
      <c r="A115" s="1">
        <v>100</v>
      </c>
      <c r="B115" s="1" t="s">
        <v>68</v>
      </c>
      <c r="C115" s="1" t="s">
        <v>143</v>
      </c>
      <c r="D115" s="1" t="s">
        <v>8</v>
      </c>
      <c r="E115" s="1">
        <f>IF(Tabelle_Frageboegen[[#This Row],[Anschlussinteresse:]]="ja",1,0)</f>
        <v>0</v>
      </c>
      <c r="F115" s="1">
        <f>IF(Tabelle_Frageboegen[[#This Row],[Anschlussinteresse:]]="ja &amp; unklar",1,0)</f>
        <v>0</v>
      </c>
      <c r="G115" s="1">
        <f>IF(Tabelle_Frageboegen[[#This Row],[Anschlussinteresse:]]="unklar",1,0)</f>
        <v>0</v>
      </c>
      <c r="H115" s="1">
        <f>IF(Tabelle_Frageboegen[[#This Row],[Anschlussinteresse:]]="nein &amp; unklar",1,0)</f>
        <v>0</v>
      </c>
      <c r="I115" s="1">
        <f>IF(Tabelle_Frageboegen[[#This Row],[Anschlussinteresse:]]="nein",1,0)</f>
        <v>1</v>
      </c>
      <c r="J115" s="1" t="s">
        <v>10</v>
      </c>
      <c r="K115" s="1">
        <f>IF(ISNUMBER(SEARCH("Heizöl",Tabelle_Frageboegen[[#This Row],[Bisheriger Energieträger:]]))=TRUE,1,0)</f>
        <v>1</v>
      </c>
      <c r="L115" s="1">
        <f>IF(ISNUMBER(SEARCH("Erdgas",Tabelle_Frageboegen[[#This Row],[Bisheriger Energieträger:]]))=TRUE,1,0)</f>
        <v>0</v>
      </c>
      <c r="M115" s="1">
        <f>IF(ISNUMBER(SEARCH("Flüssiggas",Tabelle_Frageboegen[[#This Row],[Bisheriger Energieträger:]]))=TRUE,1,0)</f>
        <v>0</v>
      </c>
      <c r="N115" s="1">
        <f>IF(ISNUMBER(SEARCH("Strom",Tabelle_Frageboegen[[#This Row],[Bisheriger Energieträger:]]))=TRUE,1,0)</f>
        <v>0</v>
      </c>
      <c r="O115" s="1">
        <f>IF(ISNUMBER(SEARCH("Wärmepumpe",Tabelle_Frageboegen[[#This Row],[Bisheriger Energieträger:]]))=TRUE,1,0)</f>
        <v>0</v>
      </c>
      <c r="P115" s="1">
        <f>IF(ISNUMBER(SEARCH("Holz",Tabelle_Frageboegen[[#This Row],[Bisheriger Energieträger:]]))=TRUE,1,0)</f>
        <v>0</v>
      </c>
      <c r="Q115" s="1">
        <f>IF(ISNUMBER(SEARCH("Pellets",Tabelle_Frageboegen[[#This Row],[Bisheriger Energieträger:]]))=TRUE,1,0)</f>
        <v>0</v>
      </c>
      <c r="R115" s="1">
        <f>IF(ISNUMBER(SEARCH("Hackschnitzel",Tabelle_Frageboegen[[#This Row],[Bisheriger Energieträger:]]))=TRUE,1,0)</f>
        <v>0</v>
      </c>
      <c r="S115" s="1">
        <f>IF(ISNUMBER(SEARCH("anderes",Tabelle_Frageboegen[[#This Row],[Bisheriger Energieträger:]]))=TRUE,1,0)</f>
        <v>0</v>
      </c>
      <c r="T115" s="2">
        <v>2500</v>
      </c>
      <c r="U115" s="2">
        <v>0</v>
      </c>
      <c r="V115" s="2">
        <v>0</v>
      </c>
      <c r="W115" s="2">
        <v>0</v>
      </c>
      <c r="X115" s="2">
        <v>0</v>
      </c>
      <c r="Y115" s="2">
        <v>0</v>
      </c>
      <c r="Z115" s="2">
        <v>0</v>
      </c>
      <c r="AA115" s="2">
        <v>0</v>
      </c>
      <c r="AB115" s="3">
        <f>IF(SUM(Tabelle_Frageboegen[[#This Row],[Heizöl (l/a)]:[Holzhackschnitzel (Schüttraummeter/a):]])=0,1,0)</f>
        <v>0</v>
      </c>
    </row>
    <row r="116" spans="1:28" x14ac:dyDescent="0.25">
      <c r="A116" s="1">
        <v>101</v>
      </c>
      <c r="B116" s="1" t="s">
        <v>71</v>
      </c>
      <c r="C116" s="1" t="s">
        <v>145</v>
      </c>
      <c r="D116" s="1" t="s">
        <v>6</v>
      </c>
      <c r="E116" s="1">
        <f>IF(Tabelle_Frageboegen[[#This Row],[Anschlussinteresse:]]="ja",1,0)</f>
        <v>0</v>
      </c>
      <c r="F116" s="1">
        <f>IF(Tabelle_Frageboegen[[#This Row],[Anschlussinteresse:]]="ja &amp; unklar",1,0)</f>
        <v>0</v>
      </c>
      <c r="G116" s="1">
        <f>IF(Tabelle_Frageboegen[[#This Row],[Anschlussinteresse:]]="unklar",1,0)</f>
        <v>1</v>
      </c>
      <c r="H116" s="1">
        <f>IF(Tabelle_Frageboegen[[#This Row],[Anschlussinteresse:]]="nein &amp; unklar",1,0)</f>
        <v>0</v>
      </c>
      <c r="I116" s="1">
        <f>IF(Tabelle_Frageboegen[[#This Row],[Anschlussinteresse:]]="nein",1,0)</f>
        <v>0</v>
      </c>
      <c r="J116" s="1" t="s">
        <v>10</v>
      </c>
      <c r="K116" s="1">
        <f>IF(ISNUMBER(SEARCH("Heizöl",Tabelle_Frageboegen[[#This Row],[Bisheriger Energieträger:]]))=TRUE,1,0)</f>
        <v>1</v>
      </c>
      <c r="L116" s="1">
        <f>IF(ISNUMBER(SEARCH("Erdgas",Tabelle_Frageboegen[[#This Row],[Bisheriger Energieträger:]]))=TRUE,1,0)</f>
        <v>0</v>
      </c>
      <c r="M116" s="1">
        <f>IF(ISNUMBER(SEARCH("Flüssiggas",Tabelle_Frageboegen[[#This Row],[Bisheriger Energieträger:]]))=TRUE,1,0)</f>
        <v>0</v>
      </c>
      <c r="N116" s="1">
        <f>IF(ISNUMBER(SEARCH("Strom",Tabelle_Frageboegen[[#This Row],[Bisheriger Energieträger:]]))=TRUE,1,0)</f>
        <v>0</v>
      </c>
      <c r="O116" s="1">
        <f>IF(ISNUMBER(SEARCH("Wärmepumpe",Tabelle_Frageboegen[[#This Row],[Bisheriger Energieträger:]]))=TRUE,1,0)</f>
        <v>0</v>
      </c>
      <c r="P116" s="1">
        <f>IF(ISNUMBER(SEARCH("Holz",Tabelle_Frageboegen[[#This Row],[Bisheriger Energieträger:]]))=TRUE,1,0)</f>
        <v>0</v>
      </c>
      <c r="Q116" s="1">
        <f>IF(ISNUMBER(SEARCH("Pellets",Tabelle_Frageboegen[[#This Row],[Bisheriger Energieträger:]]))=TRUE,1,0)</f>
        <v>0</v>
      </c>
      <c r="R116" s="1">
        <f>IF(ISNUMBER(SEARCH("Hackschnitzel",Tabelle_Frageboegen[[#This Row],[Bisheriger Energieträger:]]))=TRUE,1,0)</f>
        <v>0</v>
      </c>
      <c r="S116" s="1">
        <f>IF(ISNUMBER(SEARCH("anderes",Tabelle_Frageboegen[[#This Row],[Bisheriger Energieträger:]]))=TRUE,1,0)</f>
        <v>0</v>
      </c>
      <c r="T116" s="2">
        <v>1600</v>
      </c>
      <c r="U116" s="2">
        <v>0</v>
      </c>
      <c r="V116" s="2">
        <v>0</v>
      </c>
      <c r="W116" s="2">
        <v>0</v>
      </c>
      <c r="X116" s="2">
        <v>0</v>
      </c>
      <c r="Y116" s="2">
        <v>0</v>
      </c>
      <c r="Z116" s="2">
        <v>0</v>
      </c>
      <c r="AA116" s="2">
        <v>0</v>
      </c>
      <c r="AB116" s="3">
        <f>IF(SUM(Tabelle_Frageboegen[[#This Row],[Heizöl (l/a)]:[Holzhackschnitzel (Schüttraummeter/a):]])=0,1,0)</f>
        <v>0</v>
      </c>
    </row>
    <row r="117" spans="1:28" x14ac:dyDescent="0.25">
      <c r="A117" s="1">
        <v>102</v>
      </c>
      <c r="B117" s="1" t="s">
        <v>56</v>
      </c>
      <c r="C117" s="1" t="s">
        <v>140</v>
      </c>
      <c r="D117" s="1" t="s">
        <v>4</v>
      </c>
      <c r="E117" s="1">
        <f>IF(Tabelle_Frageboegen[[#This Row],[Anschlussinteresse:]]="ja",1,0)</f>
        <v>1</v>
      </c>
      <c r="F117" s="1">
        <f>IF(Tabelle_Frageboegen[[#This Row],[Anschlussinteresse:]]="ja &amp; unklar",1,0)</f>
        <v>0</v>
      </c>
      <c r="G117" s="1">
        <f>IF(Tabelle_Frageboegen[[#This Row],[Anschlussinteresse:]]="unklar",1,0)</f>
        <v>0</v>
      </c>
      <c r="H117" s="1">
        <f>IF(Tabelle_Frageboegen[[#This Row],[Anschlussinteresse:]]="nein &amp; unklar",1,0)</f>
        <v>0</v>
      </c>
      <c r="I117" s="1">
        <f>IF(Tabelle_Frageboegen[[#This Row],[Anschlussinteresse:]]="nein",1,0)</f>
        <v>0</v>
      </c>
      <c r="J117" s="1" t="s">
        <v>47</v>
      </c>
      <c r="K117" s="1">
        <f>IF(ISNUMBER(SEARCH("Heizöl",Tabelle_Frageboegen[[#This Row],[Bisheriger Energieträger:]]))=TRUE,1,0)</f>
        <v>0</v>
      </c>
      <c r="L117" s="1">
        <f>IF(ISNUMBER(SEARCH("Erdgas",Tabelle_Frageboegen[[#This Row],[Bisheriger Energieträger:]]))=TRUE,1,0)</f>
        <v>0</v>
      </c>
      <c r="M117" s="1">
        <f>IF(ISNUMBER(SEARCH("Flüssiggas",Tabelle_Frageboegen[[#This Row],[Bisheriger Energieträger:]]))=TRUE,1,0)</f>
        <v>0</v>
      </c>
      <c r="N117" s="1">
        <f>IF(ISNUMBER(SEARCH("Strom",Tabelle_Frageboegen[[#This Row],[Bisheriger Energieträger:]]))=TRUE,1,0)</f>
        <v>0</v>
      </c>
      <c r="O117" s="1">
        <f>IF(ISNUMBER(SEARCH("Wärmepumpe",Tabelle_Frageboegen[[#This Row],[Bisheriger Energieträger:]]))=TRUE,1,0)</f>
        <v>0</v>
      </c>
      <c r="P117" s="1">
        <f>IF(ISNUMBER(SEARCH("Holz",Tabelle_Frageboegen[[#This Row],[Bisheriger Energieträger:]]))=TRUE,1,0)</f>
        <v>0</v>
      </c>
      <c r="Q117" s="1">
        <f>IF(ISNUMBER(SEARCH("Pellets",Tabelle_Frageboegen[[#This Row],[Bisheriger Energieträger:]]))=TRUE,1,0)</f>
        <v>0</v>
      </c>
      <c r="R117" s="1">
        <f>IF(ISNUMBER(SEARCH("Hackschnitzel",Tabelle_Frageboegen[[#This Row],[Bisheriger Energieträger:]]))=TRUE,1,0)</f>
        <v>0</v>
      </c>
      <c r="S117" s="1">
        <f>IF(ISNUMBER(SEARCH("anderes",Tabelle_Frageboegen[[#This Row],[Bisheriger Energieträger:]]))=TRUE,1,0)</f>
        <v>1</v>
      </c>
      <c r="T117" s="2">
        <v>0</v>
      </c>
      <c r="U117" s="2">
        <v>0</v>
      </c>
      <c r="V117" s="2">
        <v>0</v>
      </c>
      <c r="W117" s="2">
        <v>0</v>
      </c>
      <c r="X117" s="2">
        <v>0</v>
      </c>
      <c r="Y117" s="2">
        <v>0</v>
      </c>
      <c r="Z117" s="2">
        <v>0</v>
      </c>
      <c r="AA117" s="2">
        <v>0</v>
      </c>
      <c r="AB117" s="3">
        <f>IF(SUM(Tabelle_Frageboegen[[#This Row],[Heizöl (l/a)]:[Holzhackschnitzel (Schüttraummeter/a):]])=0,1,0)</f>
        <v>1</v>
      </c>
    </row>
    <row r="118" spans="1:28" x14ac:dyDescent="0.25">
      <c r="A118" s="1">
        <v>103</v>
      </c>
      <c r="B118" s="1" t="s">
        <v>81</v>
      </c>
      <c r="C118" s="1" t="s">
        <v>140</v>
      </c>
      <c r="D118" s="1" t="s">
        <v>4</v>
      </c>
      <c r="E118" s="1">
        <f>IF(Tabelle_Frageboegen[[#This Row],[Anschlussinteresse:]]="ja",1,0)</f>
        <v>1</v>
      </c>
      <c r="F118" s="1">
        <f>IF(Tabelle_Frageboegen[[#This Row],[Anschlussinteresse:]]="ja &amp; unklar",1,0)</f>
        <v>0</v>
      </c>
      <c r="G118" s="1">
        <f>IF(Tabelle_Frageboegen[[#This Row],[Anschlussinteresse:]]="unklar",1,0)</f>
        <v>0</v>
      </c>
      <c r="H118" s="1">
        <f>IF(Tabelle_Frageboegen[[#This Row],[Anschlussinteresse:]]="nein &amp; unklar",1,0)</f>
        <v>0</v>
      </c>
      <c r="I118" s="1">
        <f>IF(Tabelle_Frageboegen[[#This Row],[Anschlussinteresse:]]="nein",1,0)</f>
        <v>0</v>
      </c>
      <c r="J118" s="1" t="s">
        <v>10</v>
      </c>
      <c r="K118" s="1">
        <f>IF(ISNUMBER(SEARCH("Heizöl",Tabelle_Frageboegen[[#This Row],[Bisheriger Energieträger:]]))=TRUE,1,0)</f>
        <v>1</v>
      </c>
      <c r="L118" s="1">
        <f>IF(ISNUMBER(SEARCH("Erdgas",Tabelle_Frageboegen[[#This Row],[Bisheriger Energieträger:]]))=TRUE,1,0)</f>
        <v>0</v>
      </c>
      <c r="M118" s="1">
        <f>IF(ISNUMBER(SEARCH("Flüssiggas",Tabelle_Frageboegen[[#This Row],[Bisheriger Energieträger:]]))=TRUE,1,0)</f>
        <v>0</v>
      </c>
      <c r="N118" s="1">
        <f>IF(ISNUMBER(SEARCH("Strom",Tabelle_Frageboegen[[#This Row],[Bisheriger Energieträger:]]))=TRUE,1,0)</f>
        <v>0</v>
      </c>
      <c r="O118" s="1">
        <f>IF(ISNUMBER(SEARCH("Wärmepumpe",Tabelle_Frageboegen[[#This Row],[Bisheriger Energieträger:]]))=TRUE,1,0)</f>
        <v>0</v>
      </c>
      <c r="P118" s="1">
        <f>IF(ISNUMBER(SEARCH("Holz",Tabelle_Frageboegen[[#This Row],[Bisheriger Energieträger:]]))=TRUE,1,0)</f>
        <v>0</v>
      </c>
      <c r="Q118" s="1">
        <f>IF(ISNUMBER(SEARCH("Pellets",Tabelle_Frageboegen[[#This Row],[Bisheriger Energieträger:]]))=TRUE,1,0)</f>
        <v>0</v>
      </c>
      <c r="R118" s="1">
        <f>IF(ISNUMBER(SEARCH("Hackschnitzel",Tabelle_Frageboegen[[#This Row],[Bisheriger Energieträger:]]))=TRUE,1,0)</f>
        <v>0</v>
      </c>
      <c r="S118" s="1">
        <f>IF(ISNUMBER(SEARCH("anderes",Tabelle_Frageboegen[[#This Row],[Bisheriger Energieträger:]]))=TRUE,1,0)</f>
        <v>0</v>
      </c>
      <c r="T118" s="2">
        <v>4000</v>
      </c>
      <c r="U118" s="2">
        <v>0</v>
      </c>
      <c r="V118" s="2">
        <v>0</v>
      </c>
      <c r="W118" s="2">
        <v>0</v>
      </c>
      <c r="X118" s="2">
        <v>0</v>
      </c>
      <c r="Y118" s="2">
        <v>0</v>
      </c>
      <c r="Z118" s="2">
        <v>0</v>
      </c>
      <c r="AA118" s="2">
        <v>0</v>
      </c>
      <c r="AB118" s="3">
        <f>IF(SUM(Tabelle_Frageboegen[[#This Row],[Heizöl (l/a)]:[Holzhackschnitzel (Schüttraummeter/a):]])=0,1,0)</f>
        <v>0</v>
      </c>
    </row>
    <row r="119" spans="1:28" x14ac:dyDescent="0.25">
      <c r="A119" s="1">
        <v>104</v>
      </c>
      <c r="B119" s="1" t="s">
        <v>48</v>
      </c>
      <c r="C119" s="1" t="s">
        <v>140</v>
      </c>
      <c r="D119" s="1" t="s">
        <v>4</v>
      </c>
      <c r="E119" s="1">
        <f>IF(Tabelle_Frageboegen[[#This Row],[Anschlussinteresse:]]="ja",1,0)</f>
        <v>1</v>
      </c>
      <c r="F119" s="1">
        <f>IF(Tabelle_Frageboegen[[#This Row],[Anschlussinteresse:]]="ja &amp; unklar",1,0)</f>
        <v>0</v>
      </c>
      <c r="G119" s="1">
        <f>IF(Tabelle_Frageboegen[[#This Row],[Anschlussinteresse:]]="unklar",1,0)</f>
        <v>0</v>
      </c>
      <c r="H119" s="1">
        <f>IF(Tabelle_Frageboegen[[#This Row],[Anschlussinteresse:]]="nein &amp; unklar",1,0)</f>
        <v>0</v>
      </c>
      <c r="I119" s="1">
        <f>IF(Tabelle_Frageboegen[[#This Row],[Anschlussinteresse:]]="nein",1,0)</f>
        <v>0</v>
      </c>
      <c r="J119" s="1" t="s">
        <v>10</v>
      </c>
      <c r="K119" s="1">
        <f>IF(ISNUMBER(SEARCH("Heizöl",Tabelle_Frageboegen[[#This Row],[Bisheriger Energieträger:]]))=TRUE,1,0)</f>
        <v>1</v>
      </c>
      <c r="L119" s="1">
        <f>IF(ISNUMBER(SEARCH("Erdgas",Tabelle_Frageboegen[[#This Row],[Bisheriger Energieträger:]]))=TRUE,1,0)</f>
        <v>0</v>
      </c>
      <c r="M119" s="1">
        <f>IF(ISNUMBER(SEARCH("Flüssiggas",Tabelle_Frageboegen[[#This Row],[Bisheriger Energieträger:]]))=TRUE,1,0)</f>
        <v>0</v>
      </c>
      <c r="N119" s="1">
        <f>IF(ISNUMBER(SEARCH("Strom",Tabelle_Frageboegen[[#This Row],[Bisheriger Energieträger:]]))=TRUE,1,0)</f>
        <v>0</v>
      </c>
      <c r="O119" s="1">
        <f>IF(ISNUMBER(SEARCH("Wärmepumpe",Tabelle_Frageboegen[[#This Row],[Bisheriger Energieträger:]]))=TRUE,1,0)</f>
        <v>0</v>
      </c>
      <c r="P119" s="1">
        <f>IF(ISNUMBER(SEARCH("Holz",Tabelle_Frageboegen[[#This Row],[Bisheriger Energieträger:]]))=TRUE,1,0)</f>
        <v>0</v>
      </c>
      <c r="Q119" s="1">
        <f>IF(ISNUMBER(SEARCH("Pellets",Tabelle_Frageboegen[[#This Row],[Bisheriger Energieträger:]]))=TRUE,1,0)</f>
        <v>0</v>
      </c>
      <c r="R119" s="1">
        <f>IF(ISNUMBER(SEARCH("Hackschnitzel",Tabelle_Frageboegen[[#This Row],[Bisheriger Energieträger:]]))=TRUE,1,0)</f>
        <v>0</v>
      </c>
      <c r="S119" s="1">
        <f>IF(ISNUMBER(SEARCH("anderes",Tabelle_Frageboegen[[#This Row],[Bisheriger Energieträger:]]))=TRUE,1,0)</f>
        <v>0</v>
      </c>
      <c r="T119" s="2">
        <v>3000</v>
      </c>
      <c r="U119" s="2">
        <v>0</v>
      </c>
      <c r="V119" s="2">
        <v>0</v>
      </c>
      <c r="W119" s="2">
        <v>0</v>
      </c>
      <c r="X119" s="2">
        <v>0</v>
      </c>
      <c r="Y119" s="2">
        <v>0</v>
      </c>
      <c r="Z119" s="2">
        <v>0</v>
      </c>
      <c r="AA119" s="2">
        <v>0</v>
      </c>
      <c r="AB119" s="3">
        <f>IF(SUM(Tabelle_Frageboegen[[#This Row],[Heizöl (l/a)]:[Holzhackschnitzel (Schüttraummeter/a):]])=0,1,0)</f>
        <v>0</v>
      </c>
    </row>
    <row r="120" spans="1:28" x14ac:dyDescent="0.25">
      <c r="A120" s="1">
        <v>105</v>
      </c>
      <c r="B120" s="1" t="s">
        <v>57</v>
      </c>
      <c r="C120" s="1" t="s">
        <v>140</v>
      </c>
      <c r="D120" s="1" t="s">
        <v>8</v>
      </c>
      <c r="E120" s="1">
        <f>IF(Tabelle_Frageboegen[[#This Row],[Anschlussinteresse:]]="ja",1,0)</f>
        <v>0</v>
      </c>
      <c r="F120" s="1">
        <f>IF(Tabelle_Frageboegen[[#This Row],[Anschlussinteresse:]]="ja &amp; unklar",1,0)</f>
        <v>0</v>
      </c>
      <c r="G120" s="1">
        <f>IF(Tabelle_Frageboegen[[#This Row],[Anschlussinteresse:]]="unklar",1,0)</f>
        <v>0</v>
      </c>
      <c r="H120" s="1">
        <f>IF(Tabelle_Frageboegen[[#This Row],[Anschlussinteresse:]]="nein &amp; unklar",1,0)</f>
        <v>0</v>
      </c>
      <c r="I120" s="1">
        <f>IF(Tabelle_Frageboegen[[#This Row],[Anschlussinteresse:]]="nein",1,0)</f>
        <v>1</v>
      </c>
      <c r="J120" s="1" t="s">
        <v>14</v>
      </c>
      <c r="K120" s="1">
        <f>IF(ISNUMBER(SEARCH("Heizöl",Tabelle_Frageboegen[[#This Row],[Bisheriger Energieträger:]]))=TRUE,1,0)</f>
        <v>0</v>
      </c>
      <c r="L120" s="1">
        <f>IF(ISNUMBER(SEARCH("Erdgas",Tabelle_Frageboegen[[#This Row],[Bisheriger Energieträger:]]))=TRUE,1,0)</f>
        <v>0</v>
      </c>
      <c r="M120" s="1">
        <f>IF(ISNUMBER(SEARCH("Flüssiggas",Tabelle_Frageboegen[[#This Row],[Bisheriger Energieträger:]]))=TRUE,1,0)</f>
        <v>0</v>
      </c>
      <c r="N120" s="1">
        <f>IF(ISNUMBER(SEARCH("Strom",Tabelle_Frageboegen[[#This Row],[Bisheriger Energieträger:]]))=TRUE,1,0)</f>
        <v>0</v>
      </c>
      <c r="O120" s="1">
        <f>IF(ISNUMBER(SEARCH("Wärmepumpe",Tabelle_Frageboegen[[#This Row],[Bisheriger Energieträger:]]))=TRUE,1,0)</f>
        <v>1</v>
      </c>
      <c r="P120" s="1">
        <f>IF(ISNUMBER(SEARCH("Holz",Tabelle_Frageboegen[[#This Row],[Bisheriger Energieträger:]]))=TRUE,1,0)</f>
        <v>0</v>
      </c>
      <c r="Q120" s="1">
        <f>IF(ISNUMBER(SEARCH("Pellets",Tabelle_Frageboegen[[#This Row],[Bisheriger Energieträger:]]))=TRUE,1,0)</f>
        <v>0</v>
      </c>
      <c r="R120" s="1">
        <f>IF(ISNUMBER(SEARCH("Hackschnitzel",Tabelle_Frageboegen[[#This Row],[Bisheriger Energieträger:]]))=TRUE,1,0)</f>
        <v>0</v>
      </c>
      <c r="S120" s="1">
        <f>IF(ISNUMBER(SEARCH("anderes",Tabelle_Frageboegen[[#This Row],[Bisheriger Energieträger:]]))=TRUE,1,0)</f>
        <v>0</v>
      </c>
      <c r="T120" s="2">
        <v>0</v>
      </c>
      <c r="U120" s="2">
        <v>0</v>
      </c>
      <c r="V120" s="2">
        <v>0</v>
      </c>
      <c r="W120" s="2">
        <v>0</v>
      </c>
      <c r="X120" s="2">
        <v>2200</v>
      </c>
      <c r="Y120" s="2">
        <v>0</v>
      </c>
      <c r="Z120" s="2">
        <v>0</v>
      </c>
      <c r="AA120" s="2">
        <v>0</v>
      </c>
      <c r="AB120" s="3">
        <f>IF(SUM(Tabelle_Frageboegen[[#This Row],[Heizöl (l/a)]:[Holzhackschnitzel (Schüttraummeter/a):]])=0,1,0)</f>
        <v>0</v>
      </c>
    </row>
    <row r="121" spans="1:28" x14ac:dyDescent="0.25">
      <c r="A121" s="1">
        <v>106</v>
      </c>
      <c r="B121" s="1" t="s">
        <v>40</v>
      </c>
      <c r="C121" s="1" t="s">
        <v>142</v>
      </c>
      <c r="D121" s="1" t="s">
        <v>4</v>
      </c>
      <c r="E121" s="1">
        <f>IF(Tabelle_Frageboegen[[#This Row],[Anschlussinteresse:]]="ja",1,0)</f>
        <v>1</v>
      </c>
      <c r="F121" s="1">
        <f>IF(Tabelle_Frageboegen[[#This Row],[Anschlussinteresse:]]="ja &amp; unklar",1,0)</f>
        <v>0</v>
      </c>
      <c r="G121" s="1">
        <f>IF(Tabelle_Frageboegen[[#This Row],[Anschlussinteresse:]]="unklar",1,0)</f>
        <v>0</v>
      </c>
      <c r="H121" s="1">
        <f>IF(Tabelle_Frageboegen[[#This Row],[Anschlussinteresse:]]="nein &amp; unklar",1,0)</f>
        <v>0</v>
      </c>
      <c r="I121" s="1">
        <f>IF(Tabelle_Frageboegen[[#This Row],[Anschlussinteresse:]]="nein",1,0)</f>
        <v>0</v>
      </c>
      <c r="J121" s="1" t="s">
        <v>53</v>
      </c>
      <c r="K121" s="1">
        <f>IF(ISNUMBER(SEARCH("Heizöl",Tabelle_Frageboegen[[#This Row],[Bisheriger Energieträger:]]))=TRUE,1,0)</f>
        <v>0</v>
      </c>
      <c r="L121" s="1">
        <f>IF(ISNUMBER(SEARCH("Erdgas",Tabelle_Frageboegen[[#This Row],[Bisheriger Energieträger:]]))=TRUE,1,0)</f>
        <v>1</v>
      </c>
      <c r="M121" s="1">
        <f>IF(ISNUMBER(SEARCH("Flüssiggas",Tabelle_Frageboegen[[#This Row],[Bisheriger Energieträger:]]))=TRUE,1,0)</f>
        <v>0</v>
      </c>
      <c r="N121" s="1">
        <f>IF(ISNUMBER(SEARCH("Strom",Tabelle_Frageboegen[[#This Row],[Bisheriger Energieträger:]]))=TRUE,1,0)</f>
        <v>0</v>
      </c>
      <c r="O121" s="1">
        <f>IF(ISNUMBER(SEARCH("Wärmepumpe",Tabelle_Frageboegen[[#This Row],[Bisheriger Energieträger:]]))=TRUE,1,0)</f>
        <v>0</v>
      </c>
      <c r="P121" s="1">
        <f>IF(ISNUMBER(SEARCH("Holz",Tabelle_Frageboegen[[#This Row],[Bisheriger Energieträger:]]))=TRUE,1,0)</f>
        <v>1</v>
      </c>
      <c r="Q121" s="1">
        <f>IF(ISNUMBER(SEARCH("Pellets",Tabelle_Frageboegen[[#This Row],[Bisheriger Energieträger:]]))=TRUE,1,0)</f>
        <v>0</v>
      </c>
      <c r="R121" s="1">
        <f>IF(ISNUMBER(SEARCH("Hackschnitzel",Tabelle_Frageboegen[[#This Row],[Bisheriger Energieträger:]]))=TRUE,1,0)</f>
        <v>0</v>
      </c>
      <c r="S121" s="1">
        <f>IF(ISNUMBER(SEARCH("anderes",Tabelle_Frageboegen[[#This Row],[Bisheriger Energieträger:]]))=TRUE,1,0)</f>
        <v>0</v>
      </c>
      <c r="T121" s="2">
        <v>0</v>
      </c>
      <c r="U121" s="2">
        <v>1003</v>
      </c>
      <c r="V121" s="2">
        <v>0</v>
      </c>
      <c r="W121" s="2">
        <v>0</v>
      </c>
      <c r="X121" s="2">
        <v>0</v>
      </c>
      <c r="Y121" s="2">
        <v>3</v>
      </c>
      <c r="Z121" s="2">
        <v>0</v>
      </c>
      <c r="AA121" s="2">
        <v>0</v>
      </c>
      <c r="AB121" s="3">
        <f>IF(SUM(Tabelle_Frageboegen[[#This Row],[Heizöl (l/a)]:[Holzhackschnitzel (Schüttraummeter/a):]])=0,1,0)</f>
        <v>0</v>
      </c>
    </row>
    <row r="122" spans="1:28" x14ac:dyDescent="0.25">
      <c r="A122" s="1">
        <v>107</v>
      </c>
      <c r="B122" s="1" t="s">
        <v>63</v>
      </c>
      <c r="C122" s="1" t="s">
        <v>140</v>
      </c>
      <c r="D122" s="1" t="s">
        <v>4</v>
      </c>
      <c r="E122" s="1">
        <f>IF(Tabelle_Frageboegen[[#This Row],[Anschlussinteresse:]]="ja",1,0)</f>
        <v>1</v>
      </c>
      <c r="F122" s="1">
        <f>IF(Tabelle_Frageboegen[[#This Row],[Anschlussinteresse:]]="ja &amp; unklar",1,0)</f>
        <v>0</v>
      </c>
      <c r="G122" s="1">
        <f>IF(Tabelle_Frageboegen[[#This Row],[Anschlussinteresse:]]="unklar",1,0)</f>
        <v>0</v>
      </c>
      <c r="H122" s="1">
        <f>IF(Tabelle_Frageboegen[[#This Row],[Anschlussinteresse:]]="nein &amp; unklar",1,0)</f>
        <v>0</v>
      </c>
      <c r="I122" s="1">
        <f>IF(Tabelle_Frageboegen[[#This Row],[Anschlussinteresse:]]="nein",1,0)</f>
        <v>0</v>
      </c>
      <c r="J122" s="1" t="s">
        <v>10</v>
      </c>
      <c r="K122" s="1">
        <f>IF(ISNUMBER(SEARCH("Heizöl",Tabelle_Frageboegen[[#This Row],[Bisheriger Energieträger:]]))=TRUE,1,0)</f>
        <v>1</v>
      </c>
      <c r="L122" s="1">
        <f>IF(ISNUMBER(SEARCH("Erdgas",Tabelle_Frageboegen[[#This Row],[Bisheriger Energieträger:]]))=TRUE,1,0)</f>
        <v>0</v>
      </c>
      <c r="M122" s="1">
        <f>IF(ISNUMBER(SEARCH("Flüssiggas",Tabelle_Frageboegen[[#This Row],[Bisheriger Energieträger:]]))=TRUE,1,0)</f>
        <v>0</v>
      </c>
      <c r="N122" s="1">
        <f>IF(ISNUMBER(SEARCH("Strom",Tabelle_Frageboegen[[#This Row],[Bisheriger Energieträger:]]))=TRUE,1,0)</f>
        <v>0</v>
      </c>
      <c r="O122" s="1">
        <f>IF(ISNUMBER(SEARCH("Wärmepumpe",Tabelle_Frageboegen[[#This Row],[Bisheriger Energieträger:]]))=TRUE,1,0)</f>
        <v>0</v>
      </c>
      <c r="P122" s="1">
        <f>IF(ISNUMBER(SEARCH("Holz",Tabelle_Frageboegen[[#This Row],[Bisheriger Energieträger:]]))=TRUE,1,0)</f>
        <v>0</v>
      </c>
      <c r="Q122" s="1">
        <f>IF(ISNUMBER(SEARCH("Pellets",Tabelle_Frageboegen[[#This Row],[Bisheriger Energieträger:]]))=TRUE,1,0)</f>
        <v>0</v>
      </c>
      <c r="R122" s="1">
        <f>IF(ISNUMBER(SEARCH("Hackschnitzel",Tabelle_Frageboegen[[#This Row],[Bisheriger Energieträger:]]))=TRUE,1,0)</f>
        <v>0</v>
      </c>
      <c r="S122" s="1">
        <f>IF(ISNUMBER(SEARCH("anderes",Tabelle_Frageboegen[[#This Row],[Bisheriger Energieträger:]]))=TRUE,1,0)</f>
        <v>0</v>
      </c>
      <c r="T122" s="2">
        <v>3000</v>
      </c>
      <c r="U122" s="2">
        <v>0</v>
      </c>
      <c r="V122" s="2">
        <v>0</v>
      </c>
      <c r="W122" s="2">
        <v>0</v>
      </c>
      <c r="X122" s="2">
        <v>0</v>
      </c>
      <c r="Y122" s="2">
        <v>0</v>
      </c>
      <c r="Z122" s="2">
        <v>0</v>
      </c>
      <c r="AA122" s="2">
        <v>0</v>
      </c>
      <c r="AB122" s="3">
        <f>IF(SUM(Tabelle_Frageboegen[[#This Row],[Heizöl (l/a)]:[Holzhackschnitzel (Schüttraummeter/a):]])=0,1,0)</f>
        <v>0</v>
      </c>
    </row>
    <row r="123" spans="1:28" x14ac:dyDescent="0.25">
      <c r="A123" s="1">
        <v>108</v>
      </c>
      <c r="B123" s="1" t="s">
        <v>57</v>
      </c>
      <c r="C123" s="1" t="s">
        <v>140</v>
      </c>
      <c r="D123" s="1" t="s">
        <v>4</v>
      </c>
      <c r="E123" s="1">
        <f>IF(Tabelle_Frageboegen[[#This Row],[Anschlussinteresse:]]="ja",1,0)</f>
        <v>1</v>
      </c>
      <c r="F123" s="1">
        <f>IF(Tabelle_Frageboegen[[#This Row],[Anschlussinteresse:]]="ja &amp; unklar",1,0)</f>
        <v>0</v>
      </c>
      <c r="G123" s="1">
        <f>IF(Tabelle_Frageboegen[[#This Row],[Anschlussinteresse:]]="unklar",1,0)</f>
        <v>0</v>
      </c>
      <c r="H123" s="1">
        <f>IF(Tabelle_Frageboegen[[#This Row],[Anschlussinteresse:]]="nein &amp; unklar",1,0)</f>
        <v>0</v>
      </c>
      <c r="I123" s="1">
        <f>IF(Tabelle_Frageboegen[[#This Row],[Anschlussinteresse:]]="nein",1,0)</f>
        <v>0</v>
      </c>
      <c r="J123" s="1" t="s">
        <v>11</v>
      </c>
      <c r="K123" s="1">
        <f>IF(ISNUMBER(SEARCH("Heizöl",Tabelle_Frageboegen[[#This Row],[Bisheriger Energieträger:]]))=TRUE,1,0)</f>
        <v>0</v>
      </c>
      <c r="L123" s="1">
        <f>IF(ISNUMBER(SEARCH("Erdgas",Tabelle_Frageboegen[[#This Row],[Bisheriger Energieträger:]]))=TRUE,1,0)</f>
        <v>1</v>
      </c>
      <c r="M123" s="1">
        <f>IF(ISNUMBER(SEARCH("Flüssiggas",Tabelle_Frageboegen[[#This Row],[Bisheriger Energieträger:]]))=TRUE,1,0)</f>
        <v>0</v>
      </c>
      <c r="N123" s="1">
        <f>IF(ISNUMBER(SEARCH("Strom",Tabelle_Frageboegen[[#This Row],[Bisheriger Energieträger:]]))=TRUE,1,0)</f>
        <v>0</v>
      </c>
      <c r="O123" s="1">
        <f>IF(ISNUMBER(SEARCH("Wärmepumpe",Tabelle_Frageboegen[[#This Row],[Bisheriger Energieträger:]]))=TRUE,1,0)</f>
        <v>0</v>
      </c>
      <c r="P123" s="1">
        <f>IF(ISNUMBER(SEARCH("Holz",Tabelle_Frageboegen[[#This Row],[Bisheriger Energieträger:]]))=TRUE,1,0)</f>
        <v>0</v>
      </c>
      <c r="Q123" s="1">
        <f>IF(ISNUMBER(SEARCH("Pellets",Tabelle_Frageboegen[[#This Row],[Bisheriger Energieträger:]]))=TRUE,1,0)</f>
        <v>0</v>
      </c>
      <c r="R123" s="1">
        <f>IF(ISNUMBER(SEARCH("Hackschnitzel",Tabelle_Frageboegen[[#This Row],[Bisheriger Energieträger:]]))=TRUE,1,0)</f>
        <v>0</v>
      </c>
      <c r="S123" s="1">
        <f>IF(ISNUMBER(SEARCH("anderes",Tabelle_Frageboegen[[#This Row],[Bisheriger Energieträger:]]))=TRUE,1,0)</f>
        <v>0</v>
      </c>
      <c r="T123" s="2">
        <v>0</v>
      </c>
      <c r="U123" s="2">
        <v>0</v>
      </c>
      <c r="V123" s="2">
        <v>0</v>
      </c>
      <c r="W123" s="2">
        <v>0</v>
      </c>
      <c r="X123" s="2">
        <v>0</v>
      </c>
      <c r="Y123" s="2">
        <v>0</v>
      </c>
      <c r="Z123" s="2">
        <v>0</v>
      </c>
      <c r="AA123" s="2">
        <v>0</v>
      </c>
      <c r="AB123" s="3">
        <f>IF(SUM(Tabelle_Frageboegen[[#This Row],[Heizöl (l/a)]:[Holzhackschnitzel (Schüttraummeter/a):]])=0,1,0)</f>
        <v>1</v>
      </c>
    </row>
    <row r="124" spans="1:28" x14ac:dyDescent="0.25">
      <c r="A124" s="1">
        <v>109</v>
      </c>
      <c r="B124" s="1" t="s">
        <v>41</v>
      </c>
      <c r="C124" s="1" t="s">
        <v>143</v>
      </c>
      <c r="D124" s="1" t="s">
        <v>8</v>
      </c>
      <c r="E124" s="1">
        <f>IF(Tabelle_Frageboegen[[#This Row],[Anschlussinteresse:]]="ja",1,0)</f>
        <v>0</v>
      </c>
      <c r="F124" s="1">
        <f>IF(Tabelle_Frageboegen[[#This Row],[Anschlussinteresse:]]="ja &amp; unklar",1,0)</f>
        <v>0</v>
      </c>
      <c r="G124" s="1">
        <f>IF(Tabelle_Frageboegen[[#This Row],[Anschlussinteresse:]]="unklar",1,0)</f>
        <v>0</v>
      </c>
      <c r="H124" s="1">
        <f>IF(Tabelle_Frageboegen[[#This Row],[Anschlussinteresse:]]="nein &amp; unklar",1,0)</f>
        <v>0</v>
      </c>
      <c r="I124" s="1">
        <f>IF(Tabelle_Frageboegen[[#This Row],[Anschlussinteresse:]]="nein",1,0)</f>
        <v>1</v>
      </c>
      <c r="J124" s="1" t="s">
        <v>32</v>
      </c>
      <c r="K124" s="1">
        <f>IF(ISNUMBER(SEARCH("Heizöl",Tabelle_Frageboegen[[#This Row],[Bisheriger Energieträger:]]))=TRUE,1,0)</f>
        <v>0</v>
      </c>
      <c r="L124" s="1">
        <f>IF(ISNUMBER(SEARCH("Erdgas",Tabelle_Frageboegen[[#This Row],[Bisheriger Energieträger:]]))=TRUE,1,0)</f>
        <v>0</v>
      </c>
      <c r="M124" s="1">
        <f>IF(ISNUMBER(SEARCH("Flüssiggas",Tabelle_Frageboegen[[#This Row],[Bisheriger Energieträger:]]))=TRUE,1,0)</f>
        <v>0</v>
      </c>
      <c r="N124" s="1">
        <f>IF(ISNUMBER(SEARCH("Strom",Tabelle_Frageboegen[[#This Row],[Bisheriger Energieträger:]]))=TRUE,1,0)</f>
        <v>0</v>
      </c>
      <c r="O124" s="1">
        <f>IF(ISNUMBER(SEARCH("Wärmepumpe",Tabelle_Frageboegen[[#This Row],[Bisheriger Energieträger:]]))=TRUE,1,0)</f>
        <v>0</v>
      </c>
      <c r="P124" s="1">
        <f>IF(ISNUMBER(SEARCH("Holz",Tabelle_Frageboegen[[#This Row],[Bisheriger Energieträger:]]))=TRUE,1,0)</f>
        <v>0</v>
      </c>
      <c r="Q124" s="1">
        <f>IF(ISNUMBER(SEARCH("Pellets",Tabelle_Frageboegen[[#This Row],[Bisheriger Energieträger:]]))=TRUE,1,0)</f>
        <v>0</v>
      </c>
      <c r="R124" s="1">
        <f>IF(ISNUMBER(SEARCH("Hackschnitzel",Tabelle_Frageboegen[[#This Row],[Bisheriger Energieträger:]]))=TRUE,1,0)</f>
        <v>0</v>
      </c>
      <c r="S124" s="1">
        <f>IF(ISNUMBER(SEARCH("anderes",Tabelle_Frageboegen[[#This Row],[Bisheriger Energieträger:]]))=TRUE,1,0)</f>
        <v>0</v>
      </c>
      <c r="T124" s="2">
        <v>0</v>
      </c>
      <c r="U124" s="2">
        <v>0</v>
      </c>
      <c r="V124" s="2">
        <v>0</v>
      </c>
      <c r="W124" s="2">
        <v>0</v>
      </c>
      <c r="X124" s="2">
        <v>0</v>
      </c>
      <c r="Y124" s="2">
        <v>0</v>
      </c>
      <c r="Z124" s="2">
        <v>0</v>
      </c>
      <c r="AA124" s="2">
        <v>0</v>
      </c>
      <c r="AB124" s="3">
        <f>IF(SUM(Tabelle_Frageboegen[[#This Row],[Heizöl (l/a)]:[Holzhackschnitzel (Schüttraummeter/a):]])=0,1,0)</f>
        <v>1</v>
      </c>
    </row>
    <row r="125" spans="1:28" x14ac:dyDescent="0.25">
      <c r="A125" s="1">
        <v>110</v>
      </c>
      <c r="B125" s="1"/>
      <c r="C125" s="1" t="s">
        <v>32</v>
      </c>
      <c r="D125" s="1" t="s">
        <v>8</v>
      </c>
      <c r="E125" s="1">
        <f>IF(Tabelle_Frageboegen[[#This Row],[Anschlussinteresse:]]="ja",1,0)</f>
        <v>0</v>
      </c>
      <c r="F125" s="1">
        <f>IF(Tabelle_Frageboegen[[#This Row],[Anschlussinteresse:]]="ja &amp; unklar",1,0)</f>
        <v>0</v>
      </c>
      <c r="G125" s="1">
        <f>IF(Tabelle_Frageboegen[[#This Row],[Anschlussinteresse:]]="unklar",1,0)</f>
        <v>0</v>
      </c>
      <c r="H125" s="1">
        <f>IF(Tabelle_Frageboegen[[#This Row],[Anschlussinteresse:]]="nein &amp; unklar",1,0)</f>
        <v>0</v>
      </c>
      <c r="I125" s="1">
        <f>IF(Tabelle_Frageboegen[[#This Row],[Anschlussinteresse:]]="nein",1,0)</f>
        <v>1</v>
      </c>
      <c r="J125" s="1" t="s">
        <v>53</v>
      </c>
      <c r="K125" s="1">
        <f>IF(ISNUMBER(SEARCH("Heizöl",Tabelle_Frageboegen[[#This Row],[Bisheriger Energieträger:]]))=TRUE,1,0)</f>
        <v>0</v>
      </c>
      <c r="L125" s="1">
        <f>IF(ISNUMBER(SEARCH("Erdgas",Tabelle_Frageboegen[[#This Row],[Bisheriger Energieträger:]]))=TRUE,1,0)</f>
        <v>1</v>
      </c>
      <c r="M125" s="1">
        <f>IF(ISNUMBER(SEARCH("Flüssiggas",Tabelle_Frageboegen[[#This Row],[Bisheriger Energieträger:]]))=TRUE,1,0)</f>
        <v>0</v>
      </c>
      <c r="N125" s="1">
        <f>IF(ISNUMBER(SEARCH("Strom",Tabelle_Frageboegen[[#This Row],[Bisheriger Energieträger:]]))=TRUE,1,0)</f>
        <v>0</v>
      </c>
      <c r="O125" s="1">
        <f>IF(ISNUMBER(SEARCH("Wärmepumpe",Tabelle_Frageboegen[[#This Row],[Bisheriger Energieträger:]]))=TRUE,1,0)</f>
        <v>0</v>
      </c>
      <c r="P125" s="1">
        <f>IF(ISNUMBER(SEARCH("Holz",Tabelle_Frageboegen[[#This Row],[Bisheriger Energieträger:]]))=TRUE,1,0)</f>
        <v>1</v>
      </c>
      <c r="Q125" s="1">
        <f>IF(ISNUMBER(SEARCH("Pellets",Tabelle_Frageboegen[[#This Row],[Bisheriger Energieträger:]]))=TRUE,1,0)</f>
        <v>0</v>
      </c>
      <c r="R125" s="1">
        <f>IF(ISNUMBER(SEARCH("Hackschnitzel",Tabelle_Frageboegen[[#This Row],[Bisheriger Energieträger:]]))=TRUE,1,0)</f>
        <v>0</v>
      </c>
      <c r="S125" s="1">
        <f>IF(ISNUMBER(SEARCH("anderes",Tabelle_Frageboegen[[#This Row],[Bisheriger Energieträger:]]))=TRUE,1,0)</f>
        <v>0</v>
      </c>
      <c r="T125" s="2">
        <v>0</v>
      </c>
      <c r="U125" s="2">
        <v>400</v>
      </c>
      <c r="V125" s="2">
        <v>0</v>
      </c>
      <c r="W125" s="2">
        <v>0</v>
      </c>
      <c r="X125" s="2">
        <v>0</v>
      </c>
      <c r="Y125" s="2">
        <v>0</v>
      </c>
      <c r="Z125" s="2">
        <v>0</v>
      </c>
      <c r="AA125" s="2">
        <v>0</v>
      </c>
      <c r="AB125" s="3">
        <f>IF(SUM(Tabelle_Frageboegen[[#This Row],[Heizöl (l/a)]:[Holzhackschnitzel (Schüttraummeter/a):]])=0,1,0)</f>
        <v>0</v>
      </c>
    </row>
    <row r="126" spans="1:28" x14ac:dyDescent="0.25">
      <c r="A126" s="1">
        <v>111</v>
      </c>
      <c r="B126" s="1" t="s">
        <v>38</v>
      </c>
      <c r="C126" s="1" t="s">
        <v>145</v>
      </c>
      <c r="D126" s="1" t="s">
        <v>4</v>
      </c>
      <c r="E126" s="1">
        <f>IF(Tabelle_Frageboegen[[#This Row],[Anschlussinteresse:]]="ja",1,0)</f>
        <v>1</v>
      </c>
      <c r="F126" s="1">
        <f>IF(Tabelle_Frageboegen[[#This Row],[Anschlussinteresse:]]="ja &amp; unklar",1,0)</f>
        <v>0</v>
      </c>
      <c r="G126" s="1">
        <f>IF(Tabelle_Frageboegen[[#This Row],[Anschlussinteresse:]]="unklar",1,0)</f>
        <v>0</v>
      </c>
      <c r="H126" s="1">
        <f>IF(Tabelle_Frageboegen[[#This Row],[Anschlussinteresse:]]="nein &amp; unklar",1,0)</f>
        <v>0</v>
      </c>
      <c r="I126" s="1">
        <f>IF(Tabelle_Frageboegen[[#This Row],[Anschlussinteresse:]]="nein",1,0)</f>
        <v>0</v>
      </c>
      <c r="J126" s="1" t="s">
        <v>10</v>
      </c>
      <c r="K126" s="1">
        <f>IF(ISNUMBER(SEARCH("Heizöl",Tabelle_Frageboegen[[#This Row],[Bisheriger Energieträger:]]))=TRUE,1,0)</f>
        <v>1</v>
      </c>
      <c r="L126" s="1">
        <f>IF(ISNUMBER(SEARCH("Erdgas",Tabelle_Frageboegen[[#This Row],[Bisheriger Energieträger:]]))=TRUE,1,0)</f>
        <v>0</v>
      </c>
      <c r="M126" s="1">
        <f>IF(ISNUMBER(SEARCH("Flüssiggas",Tabelle_Frageboegen[[#This Row],[Bisheriger Energieträger:]]))=TRUE,1,0)</f>
        <v>0</v>
      </c>
      <c r="N126" s="1">
        <f>IF(ISNUMBER(SEARCH("Strom",Tabelle_Frageboegen[[#This Row],[Bisheriger Energieträger:]]))=TRUE,1,0)</f>
        <v>0</v>
      </c>
      <c r="O126" s="1">
        <f>IF(ISNUMBER(SEARCH("Wärmepumpe",Tabelle_Frageboegen[[#This Row],[Bisheriger Energieträger:]]))=TRUE,1,0)</f>
        <v>0</v>
      </c>
      <c r="P126" s="1">
        <f>IF(ISNUMBER(SEARCH("Holz",Tabelle_Frageboegen[[#This Row],[Bisheriger Energieträger:]]))=TRUE,1,0)</f>
        <v>0</v>
      </c>
      <c r="Q126" s="1">
        <f>IF(ISNUMBER(SEARCH("Pellets",Tabelle_Frageboegen[[#This Row],[Bisheriger Energieträger:]]))=TRUE,1,0)</f>
        <v>0</v>
      </c>
      <c r="R126" s="1">
        <f>IF(ISNUMBER(SEARCH("Hackschnitzel",Tabelle_Frageboegen[[#This Row],[Bisheriger Energieträger:]]))=TRUE,1,0)</f>
        <v>0</v>
      </c>
      <c r="S126" s="1">
        <f>IF(ISNUMBER(SEARCH("anderes",Tabelle_Frageboegen[[#This Row],[Bisheriger Energieträger:]]))=TRUE,1,0)</f>
        <v>0</v>
      </c>
      <c r="T126" s="2">
        <v>2600</v>
      </c>
      <c r="U126" s="2">
        <v>0</v>
      </c>
      <c r="V126" s="2">
        <v>0</v>
      </c>
      <c r="W126" s="2">
        <v>0</v>
      </c>
      <c r="X126" s="2">
        <v>0</v>
      </c>
      <c r="Y126" s="2">
        <v>0</v>
      </c>
      <c r="Z126" s="2">
        <v>0</v>
      </c>
      <c r="AA126" s="2">
        <v>0</v>
      </c>
      <c r="AB126" s="3">
        <f>IF(SUM(Tabelle_Frageboegen[[#This Row],[Heizöl (l/a)]:[Holzhackschnitzel (Schüttraummeter/a):]])=0,1,0)</f>
        <v>0</v>
      </c>
    </row>
    <row r="127" spans="1:28" x14ac:dyDescent="0.25">
      <c r="A127" s="1">
        <v>112</v>
      </c>
      <c r="B127" s="1" t="s">
        <v>56</v>
      </c>
      <c r="C127" s="1" t="s">
        <v>140</v>
      </c>
      <c r="D127" s="1" t="s">
        <v>4</v>
      </c>
      <c r="E127" s="1">
        <f>IF(Tabelle_Frageboegen[[#This Row],[Anschlussinteresse:]]="ja",1,0)</f>
        <v>1</v>
      </c>
      <c r="F127" s="1">
        <f>IF(Tabelle_Frageboegen[[#This Row],[Anschlussinteresse:]]="ja &amp; unklar",1,0)</f>
        <v>0</v>
      </c>
      <c r="G127" s="1">
        <f>IF(Tabelle_Frageboegen[[#This Row],[Anschlussinteresse:]]="unklar",1,0)</f>
        <v>0</v>
      </c>
      <c r="H127" s="1">
        <f>IF(Tabelle_Frageboegen[[#This Row],[Anschlussinteresse:]]="nein &amp; unklar",1,0)</f>
        <v>0</v>
      </c>
      <c r="I127" s="1">
        <f>IF(Tabelle_Frageboegen[[#This Row],[Anschlussinteresse:]]="nein",1,0)</f>
        <v>0</v>
      </c>
      <c r="J127" s="1" t="s">
        <v>10</v>
      </c>
      <c r="K127" s="1">
        <f>IF(ISNUMBER(SEARCH("Heizöl",Tabelle_Frageboegen[[#This Row],[Bisheriger Energieträger:]]))=TRUE,1,0)</f>
        <v>1</v>
      </c>
      <c r="L127" s="1">
        <f>IF(ISNUMBER(SEARCH("Erdgas",Tabelle_Frageboegen[[#This Row],[Bisheriger Energieträger:]]))=TRUE,1,0)</f>
        <v>0</v>
      </c>
      <c r="M127" s="1">
        <f>IF(ISNUMBER(SEARCH("Flüssiggas",Tabelle_Frageboegen[[#This Row],[Bisheriger Energieträger:]]))=TRUE,1,0)</f>
        <v>0</v>
      </c>
      <c r="N127" s="1">
        <f>IF(ISNUMBER(SEARCH("Strom",Tabelle_Frageboegen[[#This Row],[Bisheriger Energieträger:]]))=TRUE,1,0)</f>
        <v>0</v>
      </c>
      <c r="O127" s="1">
        <f>IF(ISNUMBER(SEARCH("Wärmepumpe",Tabelle_Frageboegen[[#This Row],[Bisheriger Energieträger:]]))=TRUE,1,0)</f>
        <v>0</v>
      </c>
      <c r="P127" s="1">
        <f>IF(ISNUMBER(SEARCH("Holz",Tabelle_Frageboegen[[#This Row],[Bisheriger Energieträger:]]))=TRUE,1,0)</f>
        <v>0</v>
      </c>
      <c r="Q127" s="1">
        <f>IF(ISNUMBER(SEARCH("Pellets",Tabelle_Frageboegen[[#This Row],[Bisheriger Energieträger:]]))=TRUE,1,0)</f>
        <v>0</v>
      </c>
      <c r="R127" s="1">
        <f>IF(ISNUMBER(SEARCH("Hackschnitzel",Tabelle_Frageboegen[[#This Row],[Bisheriger Energieträger:]]))=TRUE,1,0)</f>
        <v>0</v>
      </c>
      <c r="S127" s="1">
        <f>IF(ISNUMBER(SEARCH("anderes",Tabelle_Frageboegen[[#This Row],[Bisheriger Energieträger:]]))=TRUE,1,0)</f>
        <v>0</v>
      </c>
      <c r="T127" s="2">
        <v>2500</v>
      </c>
      <c r="U127" s="2">
        <v>0</v>
      </c>
      <c r="V127" s="2">
        <v>0</v>
      </c>
      <c r="W127" s="2">
        <v>0</v>
      </c>
      <c r="X127" s="2">
        <v>0</v>
      </c>
      <c r="Y127" s="2">
        <v>0</v>
      </c>
      <c r="Z127" s="2">
        <v>0</v>
      </c>
      <c r="AA127" s="2">
        <v>0</v>
      </c>
      <c r="AB127" s="3">
        <f>IF(SUM(Tabelle_Frageboegen[[#This Row],[Heizöl (l/a)]:[Holzhackschnitzel (Schüttraummeter/a):]])=0,1,0)</f>
        <v>0</v>
      </c>
    </row>
    <row r="128" spans="1:28" x14ac:dyDescent="0.25">
      <c r="A128" s="1">
        <v>113</v>
      </c>
      <c r="B128" s="1" t="s">
        <v>67</v>
      </c>
      <c r="C128" s="1" t="s">
        <v>140</v>
      </c>
      <c r="D128" s="1" t="s">
        <v>6</v>
      </c>
      <c r="E128" s="1">
        <f>IF(Tabelle_Frageboegen[[#This Row],[Anschlussinteresse:]]="ja",1,0)</f>
        <v>0</v>
      </c>
      <c r="F128" s="1">
        <f>IF(Tabelle_Frageboegen[[#This Row],[Anschlussinteresse:]]="ja &amp; unklar",1,0)</f>
        <v>0</v>
      </c>
      <c r="G128" s="1">
        <f>IF(Tabelle_Frageboegen[[#This Row],[Anschlussinteresse:]]="unklar",1,0)</f>
        <v>1</v>
      </c>
      <c r="H128" s="1">
        <f>IF(Tabelle_Frageboegen[[#This Row],[Anschlussinteresse:]]="nein &amp; unklar",1,0)</f>
        <v>0</v>
      </c>
      <c r="I128" s="1">
        <f>IF(Tabelle_Frageboegen[[#This Row],[Anschlussinteresse:]]="nein",1,0)</f>
        <v>0</v>
      </c>
      <c r="J128" s="1" t="s">
        <v>80</v>
      </c>
      <c r="K128" s="1">
        <f>IF(ISNUMBER(SEARCH("Heizöl",Tabelle_Frageboegen[[#This Row],[Bisheriger Energieträger:]]))=TRUE,1,0)</f>
        <v>0</v>
      </c>
      <c r="L128" s="1">
        <f>IF(ISNUMBER(SEARCH("Erdgas",Tabelle_Frageboegen[[#This Row],[Bisheriger Energieträger:]]))=TRUE,1,0)</f>
        <v>1</v>
      </c>
      <c r="M128" s="1">
        <f>IF(ISNUMBER(SEARCH("Flüssiggas",Tabelle_Frageboegen[[#This Row],[Bisheriger Energieträger:]]))=TRUE,1,0)</f>
        <v>0</v>
      </c>
      <c r="N128" s="1">
        <f>IF(ISNUMBER(SEARCH("Strom",Tabelle_Frageboegen[[#This Row],[Bisheriger Energieträger:]]))=TRUE,1,0)</f>
        <v>0</v>
      </c>
      <c r="O128" s="1">
        <f>IF(ISNUMBER(SEARCH("Wärmepumpe",Tabelle_Frageboegen[[#This Row],[Bisheriger Energieträger:]]))=TRUE,1,0)</f>
        <v>1</v>
      </c>
      <c r="P128" s="1">
        <f>IF(ISNUMBER(SEARCH("Holz",Tabelle_Frageboegen[[#This Row],[Bisheriger Energieträger:]]))=TRUE,1,0)</f>
        <v>0</v>
      </c>
      <c r="Q128" s="1">
        <f>IF(ISNUMBER(SEARCH("Pellets",Tabelle_Frageboegen[[#This Row],[Bisheriger Energieträger:]]))=TRUE,1,0)</f>
        <v>0</v>
      </c>
      <c r="R128" s="1">
        <f>IF(ISNUMBER(SEARCH("Hackschnitzel",Tabelle_Frageboegen[[#This Row],[Bisheriger Energieträger:]]))=TRUE,1,0)</f>
        <v>0</v>
      </c>
      <c r="S128" s="1">
        <f>IF(ISNUMBER(SEARCH("anderes",Tabelle_Frageboegen[[#This Row],[Bisheriger Energieträger:]]))=TRUE,1,0)</f>
        <v>0</v>
      </c>
      <c r="T128" s="2">
        <v>0</v>
      </c>
      <c r="U128" s="2">
        <v>2000</v>
      </c>
      <c r="V128" s="2">
        <v>0</v>
      </c>
      <c r="W128" s="2">
        <v>0</v>
      </c>
      <c r="X128" s="2">
        <v>4000</v>
      </c>
      <c r="Y128" s="2">
        <v>0</v>
      </c>
      <c r="Z128" s="2">
        <v>0</v>
      </c>
      <c r="AA128" s="2">
        <v>0</v>
      </c>
      <c r="AB128" s="3">
        <f>IF(SUM(Tabelle_Frageboegen[[#This Row],[Heizöl (l/a)]:[Holzhackschnitzel (Schüttraummeter/a):]])=0,1,0)</f>
        <v>0</v>
      </c>
    </row>
    <row r="129" spans="1:28" x14ac:dyDescent="0.25">
      <c r="A129" s="1">
        <v>114</v>
      </c>
      <c r="B129" s="1" t="s">
        <v>52</v>
      </c>
      <c r="C129" s="1" t="s">
        <v>140</v>
      </c>
      <c r="D129" s="1" t="s">
        <v>8</v>
      </c>
      <c r="E129" s="1">
        <f>IF(Tabelle_Frageboegen[[#This Row],[Anschlussinteresse:]]="ja",1,0)</f>
        <v>0</v>
      </c>
      <c r="F129" s="1">
        <f>IF(Tabelle_Frageboegen[[#This Row],[Anschlussinteresse:]]="ja &amp; unklar",1,0)</f>
        <v>0</v>
      </c>
      <c r="G129" s="1">
        <f>IF(Tabelle_Frageboegen[[#This Row],[Anschlussinteresse:]]="unklar",1,0)</f>
        <v>0</v>
      </c>
      <c r="H129" s="1">
        <f>IF(Tabelle_Frageboegen[[#This Row],[Anschlussinteresse:]]="nein &amp; unklar",1,0)</f>
        <v>0</v>
      </c>
      <c r="I129" s="1">
        <f>IF(Tabelle_Frageboegen[[#This Row],[Anschlussinteresse:]]="nein",1,0)</f>
        <v>1</v>
      </c>
      <c r="J129" s="1" t="s">
        <v>11</v>
      </c>
      <c r="K129" s="1">
        <f>IF(ISNUMBER(SEARCH("Heizöl",Tabelle_Frageboegen[[#This Row],[Bisheriger Energieträger:]]))=TRUE,1,0)</f>
        <v>0</v>
      </c>
      <c r="L129" s="1">
        <f>IF(ISNUMBER(SEARCH("Erdgas",Tabelle_Frageboegen[[#This Row],[Bisheriger Energieträger:]]))=TRUE,1,0)</f>
        <v>1</v>
      </c>
      <c r="M129" s="1">
        <f>IF(ISNUMBER(SEARCH("Flüssiggas",Tabelle_Frageboegen[[#This Row],[Bisheriger Energieträger:]]))=TRUE,1,0)</f>
        <v>0</v>
      </c>
      <c r="N129" s="1">
        <f>IF(ISNUMBER(SEARCH("Strom",Tabelle_Frageboegen[[#This Row],[Bisheriger Energieträger:]]))=TRUE,1,0)</f>
        <v>0</v>
      </c>
      <c r="O129" s="1">
        <f>IF(ISNUMBER(SEARCH("Wärmepumpe",Tabelle_Frageboegen[[#This Row],[Bisheriger Energieträger:]]))=TRUE,1,0)</f>
        <v>0</v>
      </c>
      <c r="P129" s="1">
        <f>IF(ISNUMBER(SEARCH("Holz",Tabelle_Frageboegen[[#This Row],[Bisheriger Energieträger:]]))=TRUE,1,0)</f>
        <v>0</v>
      </c>
      <c r="Q129" s="1">
        <f>IF(ISNUMBER(SEARCH("Pellets",Tabelle_Frageboegen[[#This Row],[Bisheriger Energieträger:]]))=TRUE,1,0)</f>
        <v>0</v>
      </c>
      <c r="R129" s="1">
        <f>IF(ISNUMBER(SEARCH("Hackschnitzel",Tabelle_Frageboegen[[#This Row],[Bisheriger Energieträger:]]))=TRUE,1,0)</f>
        <v>0</v>
      </c>
      <c r="S129" s="1">
        <f>IF(ISNUMBER(SEARCH("anderes",Tabelle_Frageboegen[[#This Row],[Bisheriger Energieträger:]]))=TRUE,1,0)</f>
        <v>0</v>
      </c>
      <c r="T129" s="2">
        <v>0</v>
      </c>
      <c r="U129" s="2">
        <v>1100</v>
      </c>
      <c r="V129" s="2">
        <v>0</v>
      </c>
      <c r="W129" s="2">
        <v>0</v>
      </c>
      <c r="X129" s="2">
        <v>0</v>
      </c>
      <c r="Y129" s="2">
        <v>0</v>
      </c>
      <c r="Z129" s="2">
        <v>0</v>
      </c>
      <c r="AA129" s="2">
        <v>0</v>
      </c>
      <c r="AB129" s="3">
        <f>IF(SUM(Tabelle_Frageboegen[[#This Row],[Heizöl (l/a)]:[Holzhackschnitzel (Schüttraummeter/a):]])=0,1,0)</f>
        <v>0</v>
      </c>
    </row>
    <row r="130" spans="1:28" x14ac:dyDescent="0.25">
      <c r="A130" s="1">
        <v>115</v>
      </c>
      <c r="B130" s="1" t="s">
        <v>55</v>
      </c>
      <c r="C130" s="1" t="s">
        <v>140</v>
      </c>
      <c r="D130" s="1" t="s">
        <v>4</v>
      </c>
      <c r="E130" s="1">
        <f>IF(Tabelle_Frageboegen[[#This Row],[Anschlussinteresse:]]="ja",1,0)</f>
        <v>1</v>
      </c>
      <c r="F130" s="1">
        <f>IF(Tabelle_Frageboegen[[#This Row],[Anschlussinteresse:]]="ja &amp; unklar",1,0)</f>
        <v>0</v>
      </c>
      <c r="G130" s="1">
        <f>IF(Tabelle_Frageboegen[[#This Row],[Anschlussinteresse:]]="unklar",1,0)</f>
        <v>0</v>
      </c>
      <c r="H130" s="1">
        <f>IF(Tabelle_Frageboegen[[#This Row],[Anschlussinteresse:]]="nein &amp; unklar",1,0)</f>
        <v>0</v>
      </c>
      <c r="I130" s="1">
        <f>IF(Tabelle_Frageboegen[[#This Row],[Anschlussinteresse:]]="nein",1,0)</f>
        <v>0</v>
      </c>
      <c r="J130" s="1" t="s">
        <v>53</v>
      </c>
      <c r="K130" s="1">
        <f>IF(ISNUMBER(SEARCH("Heizöl",Tabelle_Frageboegen[[#This Row],[Bisheriger Energieträger:]]))=TRUE,1,0)</f>
        <v>0</v>
      </c>
      <c r="L130" s="1">
        <f>IF(ISNUMBER(SEARCH("Erdgas",Tabelle_Frageboegen[[#This Row],[Bisheriger Energieträger:]]))=TRUE,1,0)</f>
        <v>1</v>
      </c>
      <c r="M130" s="1">
        <f>IF(ISNUMBER(SEARCH("Flüssiggas",Tabelle_Frageboegen[[#This Row],[Bisheriger Energieträger:]]))=TRUE,1,0)</f>
        <v>0</v>
      </c>
      <c r="N130" s="1">
        <f>IF(ISNUMBER(SEARCH("Strom",Tabelle_Frageboegen[[#This Row],[Bisheriger Energieträger:]]))=TRUE,1,0)</f>
        <v>0</v>
      </c>
      <c r="O130" s="1">
        <f>IF(ISNUMBER(SEARCH("Wärmepumpe",Tabelle_Frageboegen[[#This Row],[Bisheriger Energieträger:]]))=TRUE,1,0)</f>
        <v>0</v>
      </c>
      <c r="P130" s="1">
        <f>IF(ISNUMBER(SEARCH("Holz",Tabelle_Frageboegen[[#This Row],[Bisheriger Energieträger:]]))=TRUE,1,0)</f>
        <v>1</v>
      </c>
      <c r="Q130" s="1">
        <f>IF(ISNUMBER(SEARCH("Pellets",Tabelle_Frageboegen[[#This Row],[Bisheriger Energieträger:]]))=TRUE,1,0)</f>
        <v>0</v>
      </c>
      <c r="R130" s="1">
        <f>IF(ISNUMBER(SEARCH("Hackschnitzel",Tabelle_Frageboegen[[#This Row],[Bisheriger Energieträger:]]))=TRUE,1,0)</f>
        <v>0</v>
      </c>
      <c r="S130" s="1">
        <f>IF(ISNUMBER(SEARCH("anderes",Tabelle_Frageboegen[[#This Row],[Bisheriger Energieträger:]]))=TRUE,1,0)</f>
        <v>0</v>
      </c>
      <c r="T130" s="2">
        <v>0</v>
      </c>
      <c r="U130" s="2">
        <v>1363.6363636363637</v>
      </c>
      <c r="V130" s="2">
        <v>0</v>
      </c>
      <c r="W130" s="2">
        <v>0</v>
      </c>
      <c r="X130" s="2">
        <v>0</v>
      </c>
      <c r="Y130" s="2">
        <v>4</v>
      </c>
      <c r="Z130" s="2">
        <v>0</v>
      </c>
      <c r="AA130" s="2">
        <v>0</v>
      </c>
      <c r="AB130" s="3">
        <f>IF(SUM(Tabelle_Frageboegen[[#This Row],[Heizöl (l/a)]:[Holzhackschnitzel (Schüttraummeter/a):]])=0,1,0)</f>
        <v>0</v>
      </c>
    </row>
    <row r="131" spans="1:28" x14ac:dyDescent="0.25">
      <c r="A131" s="1">
        <v>116</v>
      </c>
      <c r="B131" s="1" t="s">
        <v>82</v>
      </c>
      <c r="C131" s="1" t="s">
        <v>143</v>
      </c>
      <c r="D131" s="1" t="s">
        <v>8</v>
      </c>
      <c r="E131" s="1">
        <f>IF(Tabelle_Frageboegen[[#This Row],[Anschlussinteresse:]]="ja",1,0)</f>
        <v>0</v>
      </c>
      <c r="F131" s="1">
        <f>IF(Tabelle_Frageboegen[[#This Row],[Anschlussinteresse:]]="ja &amp; unklar",1,0)</f>
        <v>0</v>
      </c>
      <c r="G131" s="1">
        <f>IF(Tabelle_Frageboegen[[#This Row],[Anschlussinteresse:]]="unklar",1,0)</f>
        <v>0</v>
      </c>
      <c r="H131" s="1">
        <f>IF(Tabelle_Frageboegen[[#This Row],[Anschlussinteresse:]]="nein &amp; unklar",1,0)</f>
        <v>0</v>
      </c>
      <c r="I131" s="1">
        <f>IF(Tabelle_Frageboegen[[#This Row],[Anschlussinteresse:]]="nein",1,0)</f>
        <v>1</v>
      </c>
      <c r="J131" s="1" t="s">
        <v>43</v>
      </c>
      <c r="K131" s="1">
        <f>IF(ISNUMBER(SEARCH("Heizöl",Tabelle_Frageboegen[[#This Row],[Bisheriger Energieträger:]]))=TRUE,1,0)</f>
        <v>0</v>
      </c>
      <c r="L131" s="1">
        <f>IF(ISNUMBER(SEARCH("Erdgas",Tabelle_Frageboegen[[#This Row],[Bisheriger Energieträger:]]))=TRUE,1,0)</f>
        <v>0</v>
      </c>
      <c r="M131" s="1">
        <f>IF(ISNUMBER(SEARCH("Flüssiggas",Tabelle_Frageboegen[[#This Row],[Bisheriger Energieträger:]]))=TRUE,1,0)</f>
        <v>0</v>
      </c>
      <c r="N131" s="1">
        <f>IF(ISNUMBER(SEARCH("Strom",Tabelle_Frageboegen[[#This Row],[Bisheriger Energieträger:]]))=TRUE,1,0)</f>
        <v>0</v>
      </c>
      <c r="O131" s="1">
        <f>IF(ISNUMBER(SEARCH("Wärmepumpe",Tabelle_Frageboegen[[#This Row],[Bisheriger Energieträger:]]))=TRUE,1,0)</f>
        <v>0</v>
      </c>
      <c r="P131" s="1">
        <f>IF(ISNUMBER(SEARCH("Holz",Tabelle_Frageboegen[[#This Row],[Bisheriger Energieträger:]]))=TRUE,1,0)</f>
        <v>1</v>
      </c>
      <c r="Q131" s="1">
        <f>IF(ISNUMBER(SEARCH("Pellets",Tabelle_Frageboegen[[#This Row],[Bisheriger Energieträger:]]))=TRUE,1,0)</f>
        <v>1</v>
      </c>
      <c r="R131" s="1">
        <f>IF(ISNUMBER(SEARCH("Hackschnitzel",Tabelle_Frageboegen[[#This Row],[Bisheriger Energieträger:]]))=TRUE,1,0)</f>
        <v>0</v>
      </c>
      <c r="S131" s="1">
        <f>IF(ISNUMBER(SEARCH("anderes",Tabelle_Frageboegen[[#This Row],[Bisheriger Energieträger:]]))=TRUE,1,0)</f>
        <v>0</v>
      </c>
      <c r="T131" s="2">
        <v>0</v>
      </c>
      <c r="U131" s="2">
        <v>0</v>
      </c>
      <c r="V131" s="2">
        <v>0</v>
      </c>
      <c r="W131" s="2">
        <v>0</v>
      </c>
      <c r="X131" s="2">
        <v>0</v>
      </c>
      <c r="Y131" s="2">
        <v>0</v>
      </c>
      <c r="Z131" s="2">
        <v>14000</v>
      </c>
      <c r="AA131" s="2">
        <v>0</v>
      </c>
      <c r="AB131" s="3">
        <f>IF(SUM(Tabelle_Frageboegen[[#This Row],[Heizöl (l/a)]:[Holzhackschnitzel (Schüttraummeter/a):]])=0,1,0)</f>
        <v>0</v>
      </c>
    </row>
    <row r="132" spans="1:28" x14ac:dyDescent="0.25">
      <c r="A132" s="1">
        <v>117</v>
      </c>
      <c r="B132" s="1" t="s">
        <v>54</v>
      </c>
      <c r="C132" s="1" t="s">
        <v>140</v>
      </c>
      <c r="D132" s="1" t="s">
        <v>4</v>
      </c>
      <c r="E132" s="1">
        <f>IF(Tabelle_Frageboegen[[#This Row],[Anschlussinteresse:]]="ja",1,0)</f>
        <v>1</v>
      </c>
      <c r="F132" s="1">
        <f>IF(Tabelle_Frageboegen[[#This Row],[Anschlussinteresse:]]="ja &amp; unklar",1,0)</f>
        <v>0</v>
      </c>
      <c r="G132" s="1">
        <f>IF(Tabelle_Frageboegen[[#This Row],[Anschlussinteresse:]]="unklar",1,0)</f>
        <v>0</v>
      </c>
      <c r="H132" s="1">
        <f>IF(Tabelle_Frageboegen[[#This Row],[Anschlussinteresse:]]="nein &amp; unklar",1,0)</f>
        <v>0</v>
      </c>
      <c r="I132" s="1">
        <f>IF(Tabelle_Frageboegen[[#This Row],[Anschlussinteresse:]]="nein",1,0)</f>
        <v>0</v>
      </c>
      <c r="J132" s="1" t="s">
        <v>10</v>
      </c>
      <c r="K132" s="1">
        <f>IF(ISNUMBER(SEARCH("Heizöl",Tabelle_Frageboegen[[#This Row],[Bisheriger Energieträger:]]))=TRUE,1,0)</f>
        <v>1</v>
      </c>
      <c r="L132" s="1">
        <f>IF(ISNUMBER(SEARCH("Erdgas",Tabelle_Frageboegen[[#This Row],[Bisheriger Energieträger:]]))=TRUE,1,0)</f>
        <v>0</v>
      </c>
      <c r="M132" s="1">
        <f>IF(ISNUMBER(SEARCH("Flüssiggas",Tabelle_Frageboegen[[#This Row],[Bisheriger Energieträger:]]))=TRUE,1,0)</f>
        <v>0</v>
      </c>
      <c r="N132" s="1">
        <f>IF(ISNUMBER(SEARCH("Strom",Tabelle_Frageboegen[[#This Row],[Bisheriger Energieträger:]]))=TRUE,1,0)</f>
        <v>0</v>
      </c>
      <c r="O132" s="1">
        <f>IF(ISNUMBER(SEARCH("Wärmepumpe",Tabelle_Frageboegen[[#This Row],[Bisheriger Energieträger:]]))=TRUE,1,0)</f>
        <v>0</v>
      </c>
      <c r="P132" s="1">
        <f>IF(ISNUMBER(SEARCH("Holz",Tabelle_Frageboegen[[#This Row],[Bisheriger Energieträger:]]))=TRUE,1,0)</f>
        <v>0</v>
      </c>
      <c r="Q132" s="1">
        <f>IF(ISNUMBER(SEARCH("Pellets",Tabelle_Frageboegen[[#This Row],[Bisheriger Energieträger:]]))=TRUE,1,0)</f>
        <v>0</v>
      </c>
      <c r="R132" s="1">
        <f>IF(ISNUMBER(SEARCH("Hackschnitzel",Tabelle_Frageboegen[[#This Row],[Bisheriger Energieträger:]]))=TRUE,1,0)</f>
        <v>0</v>
      </c>
      <c r="S132" s="1">
        <f>IF(ISNUMBER(SEARCH("anderes",Tabelle_Frageboegen[[#This Row],[Bisheriger Energieträger:]]))=TRUE,1,0)</f>
        <v>0</v>
      </c>
      <c r="T132" s="2">
        <v>3000</v>
      </c>
      <c r="U132" s="2">
        <v>0</v>
      </c>
      <c r="V132" s="2">
        <v>0</v>
      </c>
      <c r="W132" s="2">
        <v>0</v>
      </c>
      <c r="X132" s="2">
        <v>0</v>
      </c>
      <c r="Y132" s="2">
        <v>0</v>
      </c>
      <c r="Z132" s="2">
        <v>0</v>
      </c>
      <c r="AA132" s="2">
        <v>0</v>
      </c>
      <c r="AB132" s="3">
        <f>IF(SUM(Tabelle_Frageboegen[[#This Row],[Heizöl (l/a)]:[Holzhackschnitzel (Schüttraummeter/a):]])=0,1,0)</f>
        <v>0</v>
      </c>
    </row>
    <row r="133" spans="1:28" x14ac:dyDescent="0.25">
      <c r="A133" s="1">
        <v>118</v>
      </c>
      <c r="B133" s="1" t="s">
        <v>83</v>
      </c>
      <c r="C133" s="1" t="s">
        <v>140</v>
      </c>
      <c r="D133" s="1" t="s">
        <v>8</v>
      </c>
      <c r="E133" s="1">
        <f>IF(Tabelle_Frageboegen[[#This Row],[Anschlussinteresse:]]="ja",1,0)</f>
        <v>0</v>
      </c>
      <c r="F133" s="1">
        <f>IF(Tabelle_Frageboegen[[#This Row],[Anschlussinteresse:]]="ja &amp; unklar",1,0)</f>
        <v>0</v>
      </c>
      <c r="G133" s="1">
        <f>IF(Tabelle_Frageboegen[[#This Row],[Anschlussinteresse:]]="unklar",1,0)</f>
        <v>0</v>
      </c>
      <c r="H133" s="1">
        <f>IF(Tabelle_Frageboegen[[#This Row],[Anschlussinteresse:]]="nein &amp; unklar",1,0)</f>
        <v>0</v>
      </c>
      <c r="I133" s="1">
        <f>IF(Tabelle_Frageboegen[[#This Row],[Anschlussinteresse:]]="nein",1,0)</f>
        <v>1</v>
      </c>
      <c r="J133" s="1" t="s">
        <v>33</v>
      </c>
      <c r="K133" s="1">
        <f>IF(ISNUMBER(SEARCH("Heizöl",Tabelle_Frageboegen[[#This Row],[Bisheriger Energieträger:]]))=TRUE,1,0)</f>
        <v>0</v>
      </c>
      <c r="L133" s="1">
        <f>IF(ISNUMBER(SEARCH("Erdgas",Tabelle_Frageboegen[[#This Row],[Bisheriger Energieträger:]]))=TRUE,1,0)</f>
        <v>0</v>
      </c>
      <c r="M133" s="1">
        <f>IF(ISNUMBER(SEARCH("Flüssiggas",Tabelle_Frageboegen[[#This Row],[Bisheriger Energieträger:]]))=TRUE,1,0)</f>
        <v>0</v>
      </c>
      <c r="N133" s="1">
        <f>IF(ISNUMBER(SEARCH("Strom",Tabelle_Frageboegen[[#This Row],[Bisheriger Energieträger:]]))=TRUE,1,0)</f>
        <v>0</v>
      </c>
      <c r="O133" s="1">
        <f>IF(ISNUMBER(SEARCH("Wärmepumpe",Tabelle_Frageboegen[[#This Row],[Bisheriger Energieträger:]]))=TRUE,1,0)</f>
        <v>1</v>
      </c>
      <c r="P133" s="1">
        <f>IF(ISNUMBER(SEARCH("Holz",Tabelle_Frageboegen[[#This Row],[Bisheriger Energieträger:]]))=TRUE,1,0)</f>
        <v>1</v>
      </c>
      <c r="Q133" s="1">
        <f>IF(ISNUMBER(SEARCH("Pellets",Tabelle_Frageboegen[[#This Row],[Bisheriger Energieträger:]]))=TRUE,1,0)</f>
        <v>0</v>
      </c>
      <c r="R133" s="1">
        <f>IF(ISNUMBER(SEARCH("Hackschnitzel",Tabelle_Frageboegen[[#This Row],[Bisheriger Energieträger:]]))=TRUE,1,0)</f>
        <v>0</v>
      </c>
      <c r="S133" s="1">
        <f>IF(ISNUMBER(SEARCH("anderes",Tabelle_Frageboegen[[#This Row],[Bisheriger Energieträger:]]))=TRUE,1,0)</f>
        <v>0</v>
      </c>
      <c r="T133" s="2">
        <v>0</v>
      </c>
      <c r="U133" s="2">
        <v>0</v>
      </c>
      <c r="V133" s="2">
        <v>0</v>
      </c>
      <c r="W133" s="2">
        <v>0</v>
      </c>
      <c r="X133" s="2">
        <v>80000</v>
      </c>
      <c r="Y133" s="2">
        <v>2</v>
      </c>
      <c r="Z133" s="2">
        <v>0</v>
      </c>
      <c r="AA133" s="2">
        <v>0</v>
      </c>
      <c r="AB133" s="3">
        <f>IF(SUM(Tabelle_Frageboegen[[#This Row],[Heizöl (l/a)]:[Holzhackschnitzel (Schüttraummeter/a):]])=0,1,0)</f>
        <v>0</v>
      </c>
    </row>
    <row r="134" spans="1:28" x14ac:dyDescent="0.25">
      <c r="A134" s="1">
        <v>119</v>
      </c>
      <c r="B134" s="1" t="s">
        <v>44</v>
      </c>
      <c r="C134" s="1" t="s">
        <v>145</v>
      </c>
      <c r="D134" s="1" t="s">
        <v>8</v>
      </c>
      <c r="E134" s="1">
        <f>IF(Tabelle_Frageboegen[[#This Row],[Anschlussinteresse:]]="ja",1,0)</f>
        <v>0</v>
      </c>
      <c r="F134" s="1">
        <f>IF(Tabelle_Frageboegen[[#This Row],[Anschlussinteresse:]]="ja &amp; unklar",1,0)</f>
        <v>0</v>
      </c>
      <c r="G134" s="1">
        <f>IF(Tabelle_Frageboegen[[#This Row],[Anschlussinteresse:]]="unklar",1,0)</f>
        <v>0</v>
      </c>
      <c r="H134" s="1">
        <f>IF(Tabelle_Frageboegen[[#This Row],[Anschlussinteresse:]]="nein &amp; unklar",1,0)</f>
        <v>0</v>
      </c>
      <c r="I134" s="1">
        <f>IF(Tabelle_Frageboegen[[#This Row],[Anschlussinteresse:]]="nein",1,0)</f>
        <v>1</v>
      </c>
      <c r="J134" s="1" t="s">
        <v>14</v>
      </c>
      <c r="K134" s="1">
        <f>IF(ISNUMBER(SEARCH("Heizöl",Tabelle_Frageboegen[[#This Row],[Bisheriger Energieträger:]]))=TRUE,1,0)</f>
        <v>0</v>
      </c>
      <c r="L134" s="1">
        <f>IF(ISNUMBER(SEARCH("Erdgas",Tabelle_Frageboegen[[#This Row],[Bisheriger Energieträger:]]))=TRUE,1,0)</f>
        <v>0</v>
      </c>
      <c r="M134" s="1">
        <f>IF(ISNUMBER(SEARCH("Flüssiggas",Tabelle_Frageboegen[[#This Row],[Bisheriger Energieträger:]]))=TRUE,1,0)</f>
        <v>0</v>
      </c>
      <c r="N134" s="1">
        <f>IF(ISNUMBER(SEARCH("Strom",Tabelle_Frageboegen[[#This Row],[Bisheriger Energieträger:]]))=TRUE,1,0)</f>
        <v>0</v>
      </c>
      <c r="O134" s="1">
        <f>IF(ISNUMBER(SEARCH("Wärmepumpe",Tabelle_Frageboegen[[#This Row],[Bisheriger Energieträger:]]))=TRUE,1,0)</f>
        <v>1</v>
      </c>
      <c r="P134" s="1">
        <f>IF(ISNUMBER(SEARCH("Holz",Tabelle_Frageboegen[[#This Row],[Bisheriger Energieträger:]]))=TRUE,1,0)</f>
        <v>0</v>
      </c>
      <c r="Q134" s="1">
        <f>IF(ISNUMBER(SEARCH("Pellets",Tabelle_Frageboegen[[#This Row],[Bisheriger Energieträger:]]))=TRUE,1,0)</f>
        <v>0</v>
      </c>
      <c r="R134" s="1">
        <f>IF(ISNUMBER(SEARCH("Hackschnitzel",Tabelle_Frageboegen[[#This Row],[Bisheriger Energieträger:]]))=TRUE,1,0)</f>
        <v>0</v>
      </c>
      <c r="S134" s="1">
        <f>IF(ISNUMBER(SEARCH("anderes",Tabelle_Frageboegen[[#This Row],[Bisheriger Energieträger:]]))=TRUE,1,0)</f>
        <v>0</v>
      </c>
      <c r="T134" s="2">
        <v>0</v>
      </c>
      <c r="U134" s="2">
        <v>0</v>
      </c>
      <c r="V134" s="2">
        <v>0</v>
      </c>
      <c r="W134" s="2">
        <v>0</v>
      </c>
      <c r="X134" s="2">
        <v>5000</v>
      </c>
      <c r="Y134" s="2">
        <v>0</v>
      </c>
      <c r="Z134" s="2">
        <v>0</v>
      </c>
      <c r="AA134" s="2">
        <v>0</v>
      </c>
      <c r="AB134" s="3">
        <f>IF(SUM(Tabelle_Frageboegen[[#This Row],[Heizöl (l/a)]:[Holzhackschnitzel (Schüttraummeter/a):]])=0,1,0)</f>
        <v>0</v>
      </c>
    </row>
    <row r="135" spans="1:28" x14ac:dyDescent="0.25">
      <c r="A135" s="1">
        <v>120</v>
      </c>
      <c r="B135" s="1" t="s">
        <v>84</v>
      </c>
      <c r="C135" s="1" t="s">
        <v>140</v>
      </c>
      <c r="D135" s="1" t="s">
        <v>4</v>
      </c>
      <c r="E135" s="1">
        <f>IF(Tabelle_Frageboegen[[#This Row],[Anschlussinteresse:]]="ja",1,0)</f>
        <v>1</v>
      </c>
      <c r="F135" s="1">
        <f>IF(Tabelle_Frageboegen[[#This Row],[Anschlussinteresse:]]="ja &amp; unklar",1,0)</f>
        <v>0</v>
      </c>
      <c r="G135" s="1">
        <f>IF(Tabelle_Frageboegen[[#This Row],[Anschlussinteresse:]]="unklar",1,0)</f>
        <v>0</v>
      </c>
      <c r="H135" s="1">
        <f>IF(Tabelle_Frageboegen[[#This Row],[Anschlussinteresse:]]="nein &amp; unklar",1,0)</f>
        <v>0</v>
      </c>
      <c r="I135" s="1">
        <f>IF(Tabelle_Frageboegen[[#This Row],[Anschlussinteresse:]]="nein",1,0)</f>
        <v>0</v>
      </c>
      <c r="J135" s="1" t="s">
        <v>11</v>
      </c>
      <c r="K135" s="1">
        <f>IF(ISNUMBER(SEARCH("Heizöl",Tabelle_Frageboegen[[#This Row],[Bisheriger Energieträger:]]))=TRUE,1,0)</f>
        <v>0</v>
      </c>
      <c r="L135" s="1">
        <f>IF(ISNUMBER(SEARCH("Erdgas",Tabelle_Frageboegen[[#This Row],[Bisheriger Energieträger:]]))=TRUE,1,0)</f>
        <v>1</v>
      </c>
      <c r="M135" s="1">
        <f>IF(ISNUMBER(SEARCH("Flüssiggas",Tabelle_Frageboegen[[#This Row],[Bisheriger Energieträger:]]))=TRUE,1,0)</f>
        <v>0</v>
      </c>
      <c r="N135" s="1">
        <f>IF(ISNUMBER(SEARCH("Strom",Tabelle_Frageboegen[[#This Row],[Bisheriger Energieträger:]]))=TRUE,1,0)</f>
        <v>0</v>
      </c>
      <c r="O135" s="1">
        <f>IF(ISNUMBER(SEARCH("Wärmepumpe",Tabelle_Frageboegen[[#This Row],[Bisheriger Energieträger:]]))=TRUE,1,0)</f>
        <v>0</v>
      </c>
      <c r="P135" s="1">
        <f>IF(ISNUMBER(SEARCH("Holz",Tabelle_Frageboegen[[#This Row],[Bisheriger Energieträger:]]))=TRUE,1,0)</f>
        <v>0</v>
      </c>
      <c r="Q135" s="1">
        <f>IF(ISNUMBER(SEARCH("Pellets",Tabelle_Frageboegen[[#This Row],[Bisheriger Energieträger:]]))=TRUE,1,0)</f>
        <v>0</v>
      </c>
      <c r="R135" s="1">
        <f>IF(ISNUMBER(SEARCH("Hackschnitzel",Tabelle_Frageboegen[[#This Row],[Bisheriger Energieträger:]]))=TRUE,1,0)</f>
        <v>0</v>
      </c>
      <c r="S135" s="1">
        <f>IF(ISNUMBER(SEARCH("anderes",Tabelle_Frageboegen[[#This Row],[Bisheriger Energieträger:]]))=TRUE,1,0)</f>
        <v>0</v>
      </c>
      <c r="T135" s="2">
        <v>0</v>
      </c>
      <c r="U135" s="2">
        <v>6883</v>
      </c>
      <c r="V135" s="2">
        <v>0</v>
      </c>
      <c r="W135" s="2">
        <v>0</v>
      </c>
      <c r="X135" s="2">
        <v>0</v>
      </c>
      <c r="Y135" s="2">
        <v>0</v>
      </c>
      <c r="Z135" s="2">
        <v>0</v>
      </c>
      <c r="AA135" s="2">
        <v>0</v>
      </c>
      <c r="AB135" s="3">
        <f>IF(SUM(Tabelle_Frageboegen[[#This Row],[Heizöl (l/a)]:[Holzhackschnitzel (Schüttraummeter/a):]])=0,1,0)</f>
        <v>0</v>
      </c>
    </row>
    <row r="136" spans="1:28" x14ac:dyDescent="0.25">
      <c r="A136" s="1">
        <v>121</v>
      </c>
      <c r="B136" s="1" t="s">
        <v>71</v>
      </c>
      <c r="C136" s="1" t="s">
        <v>145</v>
      </c>
      <c r="D136" s="1" t="s">
        <v>8</v>
      </c>
      <c r="E136" s="1">
        <f>IF(Tabelle_Frageboegen[[#This Row],[Anschlussinteresse:]]="ja",1,0)</f>
        <v>0</v>
      </c>
      <c r="F136" s="1">
        <f>IF(Tabelle_Frageboegen[[#This Row],[Anschlussinteresse:]]="ja &amp; unklar",1,0)</f>
        <v>0</v>
      </c>
      <c r="G136" s="1">
        <f>IF(Tabelle_Frageboegen[[#This Row],[Anschlussinteresse:]]="unklar",1,0)</f>
        <v>0</v>
      </c>
      <c r="H136" s="1">
        <f>IF(Tabelle_Frageboegen[[#This Row],[Anschlussinteresse:]]="nein &amp; unklar",1,0)</f>
        <v>0</v>
      </c>
      <c r="I136" s="1">
        <f>IF(Tabelle_Frageboegen[[#This Row],[Anschlussinteresse:]]="nein",1,0)</f>
        <v>1</v>
      </c>
      <c r="J136" s="1" t="s">
        <v>32</v>
      </c>
      <c r="K136" s="1">
        <f>IF(ISNUMBER(SEARCH("Heizöl",Tabelle_Frageboegen[[#This Row],[Bisheriger Energieträger:]]))=TRUE,1,0)</f>
        <v>0</v>
      </c>
      <c r="L136" s="1">
        <f>IF(ISNUMBER(SEARCH("Erdgas",Tabelle_Frageboegen[[#This Row],[Bisheriger Energieträger:]]))=TRUE,1,0)</f>
        <v>0</v>
      </c>
      <c r="M136" s="1">
        <f>IF(ISNUMBER(SEARCH("Flüssiggas",Tabelle_Frageboegen[[#This Row],[Bisheriger Energieträger:]]))=TRUE,1,0)</f>
        <v>0</v>
      </c>
      <c r="N136" s="1">
        <f>IF(ISNUMBER(SEARCH("Strom",Tabelle_Frageboegen[[#This Row],[Bisheriger Energieträger:]]))=TRUE,1,0)</f>
        <v>0</v>
      </c>
      <c r="O136" s="1">
        <f>IF(ISNUMBER(SEARCH("Wärmepumpe",Tabelle_Frageboegen[[#This Row],[Bisheriger Energieträger:]]))=TRUE,1,0)</f>
        <v>0</v>
      </c>
      <c r="P136" s="1">
        <f>IF(ISNUMBER(SEARCH("Holz",Tabelle_Frageboegen[[#This Row],[Bisheriger Energieträger:]]))=TRUE,1,0)</f>
        <v>0</v>
      </c>
      <c r="Q136" s="1">
        <f>IF(ISNUMBER(SEARCH("Pellets",Tabelle_Frageboegen[[#This Row],[Bisheriger Energieträger:]]))=TRUE,1,0)</f>
        <v>0</v>
      </c>
      <c r="R136" s="1">
        <f>IF(ISNUMBER(SEARCH("Hackschnitzel",Tabelle_Frageboegen[[#This Row],[Bisheriger Energieträger:]]))=TRUE,1,0)</f>
        <v>0</v>
      </c>
      <c r="S136" s="1">
        <f>IF(ISNUMBER(SEARCH("anderes",Tabelle_Frageboegen[[#This Row],[Bisheriger Energieträger:]]))=TRUE,1,0)</f>
        <v>0</v>
      </c>
      <c r="T136" s="2">
        <v>0</v>
      </c>
      <c r="U136" s="2">
        <v>0</v>
      </c>
      <c r="V136" s="2">
        <v>0</v>
      </c>
      <c r="W136" s="2">
        <v>0</v>
      </c>
      <c r="X136" s="2">
        <v>0</v>
      </c>
      <c r="Y136" s="2">
        <v>0</v>
      </c>
      <c r="Z136" s="2">
        <v>0</v>
      </c>
      <c r="AA136" s="2">
        <v>0</v>
      </c>
      <c r="AB136" s="3">
        <f>IF(SUM(Tabelle_Frageboegen[[#This Row],[Heizöl (l/a)]:[Holzhackschnitzel (Schüttraummeter/a):]])=0,1,0)</f>
        <v>1</v>
      </c>
    </row>
    <row r="137" spans="1:28" x14ac:dyDescent="0.25">
      <c r="A137" s="1">
        <v>122</v>
      </c>
      <c r="B137" s="1" t="s">
        <v>74</v>
      </c>
      <c r="C137" s="1" t="s">
        <v>143</v>
      </c>
      <c r="D137" s="1" t="s">
        <v>8</v>
      </c>
      <c r="E137" s="1">
        <f>IF(Tabelle_Frageboegen[[#This Row],[Anschlussinteresse:]]="ja",1,0)</f>
        <v>0</v>
      </c>
      <c r="F137" s="1">
        <f>IF(Tabelle_Frageboegen[[#This Row],[Anschlussinteresse:]]="ja &amp; unklar",1,0)</f>
        <v>0</v>
      </c>
      <c r="G137" s="1">
        <f>IF(Tabelle_Frageboegen[[#This Row],[Anschlussinteresse:]]="unklar",1,0)</f>
        <v>0</v>
      </c>
      <c r="H137" s="1">
        <f>IF(Tabelle_Frageboegen[[#This Row],[Anschlussinteresse:]]="nein &amp; unklar",1,0)</f>
        <v>0</v>
      </c>
      <c r="I137" s="1">
        <f>IF(Tabelle_Frageboegen[[#This Row],[Anschlussinteresse:]]="nein",1,0)</f>
        <v>1</v>
      </c>
      <c r="J137" s="1" t="s">
        <v>53</v>
      </c>
      <c r="K137" s="1">
        <f>IF(ISNUMBER(SEARCH("Heizöl",Tabelle_Frageboegen[[#This Row],[Bisheriger Energieträger:]]))=TRUE,1,0)</f>
        <v>0</v>
      </c>
      <c r="L137" s="1">
        <f>IF(ISNUMBER(SEARCH("Erdgas",Tabelle_Frageboegen[[#This Row],[Bisheriger Energieträger:]]))=TRUE,1,0)</f>
        <v>1</v>
      </c>
      <c r="M137" s="1">
        <f>IF(ISNUMBER(SEARCH("Flüssiggas",Tabelle_Frageboegen[[#This Row],[Bisheriger Energieträger:]]))=TRUE,1,0)</f>
        <v>0</v>
      </c>
      <c r="N137" s="1">
        <f>IF(ISNUMBER(SEARCH("Strom",Tabelle_Frageboegen[[#This Row],[Bisheriger Energieträger:]]))=TRUE,1,0)</f>
        <v>0</v>
      </c>
      <c r="O137" s="1">
        <f>IF(ISNUMBER(SEARCH("Wärmepumpe",Tabelle_Frageboegen[[#This Row],[Bisheriger Energieträger:]]))=TRUE,1,0)</f>
        <v>0</v>
      </c>
      <c r="P137" s="1">
        <f>IF(ISNUMBER(SEARCH("Holz",Tabelle_Frageboegen[[#This Row],[Bisheriger Energieträger:]]))=TRUE,1,0)</f>
        <v>1</v>
      </c>
      <c r="Q137" s="1">
        <f>IF(ISNUMBER(SEARCH("Pellets",Tabelle_Frageboegen[[#This Row],[Bisheriger Energieträger:]]))=TRUE,1,0)</f>
        <v>0</v>
      </c>
      <c r="R137" s="1">
        <f>IF(ISNUMBER(SEARCH("Hackschnitzel",Tabelle_Frageboegen[[#This Row],[Bisheriger Energieträger:]]))=TRUE,1,0)</f>
        <v>0</v>
      </c>
      <c r="S137" s="1">
        <f>IF(ISNUMBER(SEARCH("anderes",Tabelle_Frageboegen[[#This Row],[Bisheriger Energieträger:]]))=TRUE,1,0)</f>
        <v>0</v>
      </c>
      <c r="T137" s="2">
        <v>0</v>
      </c>
      <c r="U137" s="2">
        <v>900</v>
      </c>
      <c r="V137" s="2">
        <v>0</v>
      </c>
      <c r="W137" s="2">
        <v>0</v>
      </c>
      <c r="X137" s="2">
        <v>0</v>
      </c>
      <c r="Y137" s="2">
        <v>3</v>
      </c>
      <c r="Z137" s="2">
        <v>0</v>
      </c>
      <c r="AA137" s="2">
        <v>0</v>
      </c>
      <c r="AB137" s="3">
        <f>IF(SUM(Tabelle_Frageboegen[[#This Row],[Heizöl (l/a)]:[Holzhackschnitzel (Schüttraummeter/a):]])=0,1,0)</f>
        <v>0</v>
      </c>
    </row>
    <row r="138" spans="1:28" x14ac:dyDescent="0.25">
      <c r="A138" s="1">
        <v>123</v>
      </c>
      <c r="B138" s="1" t="s">
        <v>85</v>
      </c>
      <c r="C138" s="1" t="s">
        <v>143</v>
      </c>
      <c r="D138" s="1" t="s">
        <v>4</v>
      </c>
      <c r="E138" s="1">
        <f>IF(Tabelle_Frageboegen[[#This Row],[Anschlussinteresse:]]="ja",1,0)</f>
        <v>1</v>
      </c>
      <c r="F138" s="1">
        <f>IF(Tabelle_Frageboegen[[#This Row],[Anschlussinteresse:]]="ja &amp; unklar",1,0)</f>
        <v>0</v>
      </c>
      <c r="G138" s="1">
        <f>IF(Tabelle_Frageboegen[[#This Row],[Anschlussinteresse:]]="unklar",1,0)</f>
        <v>0</v>
      </c>
      <c r="H138" s="1">
        <f>IF(Tabelle_Frageboegen[[#This Row],[Anschlussinteresse:]]="nein &amp; unklar",1,0)</f>
        <v>0</v>
      </c>
      <c r="I138" s="1">
        <f>IF(Tabelle_Frageboegen[[#This Row],[Anschlussinteresse:]]="nein",1,0)</f>
        <v>0</v>
      </c>
      <c r="J138" s="1" t="s">
        <v>11</v>
      </c>
      <c r="K138" s="1">
        <f>IF(ISNUMBER(SEARCH("Heizöl",Tabelle_Frageboegen[[#This Row],[Bisheriger Energieträger:]]))=TRUE,1,0)</f>
        <v>0</v>
      </c>
      <c r="L138" s="1">
        <f>IF(ISNUMBER(SEARCH("Erdgas",Tabelle_Frageboegen[[#This Row],[Bisheriger Energieträger:]]))=TRUE,1,0)</f>
        <v>1</v>
      </c>
      <c r="M138" s="1">
        <f>IF(ISNUMBER(SEARCH("Flüssiggas",Tabelle_Frageboegen[[#This Row],[Bisheriger Energieträger:]]))=TRUE,1,0)</f>
        <v>0</v>
      </c>
      <c r="N138" s="1">
        <f>IF(ISNUMBER(SEARCH("Strom",Tabelle_Frageboegen[[#This Row],[Bisheriger Energieträger:]]))=TRUE,1,0)</f>
        <v>0</v>
      </c>
      <c r="O138" s="1">
        <f>IF(ISNUMBER(SEARCH("Wärmepumpe",Tabelle_Frageboegen[[#This Row],[Bisheriger Energieträger:]]))=TRUE,1,0)</f>
        <v>0</v>
      </c>
      <c r="P138" s="1">
        <f>IF(ISNUMBER(SEARCH("Holz",Tabelle_Frageboegen[[#This Row],[Bisheriger Energieträger:]]))=TRUE,1,0)</f>
        <v>0</v>
      </c>
      <c r="Q138" s="1">
        <f>IF(ISNUMBER(SEARCH("Pellets",Tabelle_Frageboegen[[#This Row],[Bisheriger Energieträger:]]))=TRUE,1,0)</f>
        <v>0</v>
      </c>
      <c r="R138" s="1">
        <f>IF(ISNUMBER(SEARCH("Hackschnitzel",Tabelle_Frageboegen[[#This Row],[Bisheriger Energieträger:]]))=TRUE,1,0)</f>
        <v>0</v>
      </c>
      <c r="S138" s="1">
        <f>IF(ISNUMBER(SEARCH("anderes",Tabelle_Frageboegen[[#This Row],[Bisheriger Energieträger:]]))=TRUE,1,0)</f>
        <v>0</v>
      </c>
      <c r="T138" s="2">
        <v>0</v>
      </c>
      <c r="U138" s="2">
        <v>2000</v>
      </c>
      <c r="V138" s="2">
        <v>0</v>
      </c>
      <c r="W138" s="2">
        <v>0</v>
      </c>
      <c r="X138" s="2">
        <v>0</v>
      </c>
      <c r="Y138" s="2">
        <v>0</v>
      </c>
      <c r="Z138" s="2">
        <v>0</v>
      </c>
      <c r="AA138" s="2">
        <v>0</v>
      </c>
      <c r="AB138" s="3">
        <f>IF(SUM(Tabelle_Frageboegen[[#This Row],[Heizöl (l/a)]:[Holzhackschnitzel (Schüttraummeter/a):]])=0,1,0)</f>
        <v>0</v>
      </c>
    </row>
    <row r="139" spans="1:28" x14ac:dyDescent="0.25">
      <c r="A139" s="1">
        <v>124</v>
      </c>
      <c r="B139" s="1" t="s">
        <v>71</v>
      </c>
      <c r="C139" s="1" t="s">
        <v>145</v>
      </c>
      <c r="D139" s="1" t="s">
        <v>8</v>
      </c>
      <c r="E139" s="1">
        <f>IF(Tabelle_Frageboegen[[#This Row],[Anschlussinteresse:]]="ja",1,0)</f>
        <v>0</v>
      </c>
      <c r="F139" s="1">
        <f>IF(Tabelle_Frageboegen[[#This Row],[Anschlussinteresse:]]="ja &amp; unklar",1,0)</f>
        <v>0</v>
      </c>
      <c r="G139" s="1">
        <f>IF(Tabelle_Frageboegen[[#This Row],[Anschlussinteresse:]]="unklar",1,0)</f>
        <v>0</v>
      </c>
      <c r="H139" s="1">
        <f>IF(Tabelle_Frageboegen[[#This Row],[Anschlussinteresse:]]="nein &amp; unklar",1,0)</f>
        <v>0</v>
      </c>
      <c r="I139" s="1">
        <f>IF(Tabelle_Frageboegen[[#This Row],[Anschlussinteresse:]]="nein",1,0)</f>
        <v>1</v>
      </c>
      <c r="J139" s="1" t="s">
        <v>14</v>
      </c>
      <c r="K139" s="1">
        <f>IF(ISNUMBER(SEARCH("Heizöl",Tabelle_Frageboegen[[#This Row],[Bisheriger Energieträger:]]))=TRUE,1,0)</f>
        <v>0</v>
      </c>
      <c r="L139" s="1">
        <f>IF(ISNUMBER(SEARCH("Erdgas",Tabelle_Frageboegen[[#This Row],[Bisheriger Energieträger:]]))=TRUE,1,0)</f>
        <v>0</v>
      </c>
      <c r="M139" s="1">
        <f>IF(ISNUMBER(SEARCH("Flüssiggas",Tabelle_Frageboegen[[#This Row],[Bisheriger Energieträger:]]))=TRUE,1,0)</f>
        <v>0</v>
      </c>
      <c r="N139" s="1">
        <f>IF(ISNUMBER(SEARCH("Strom",Tabelle_Frageboegen[[#This Row],[Bisheriger Energieträger:]]))=TRUE,1,0)</f>
        <v>0</v>
      </c>
      <c r="O139" s="1">
        <f>IF(ISNUMBER(SEARCH("Wärmepumpe",Tabelle_Frageboegen[[#This Row],[Bisheriger Energieträger:]]))=TRUE,1,0)</f>
        <v>1</v>
      </c>
      <c r="P139" s="1">
        <f>IF(ISNUMBER(SEARCH("Holz",Tabelle_Frageboegen[[#This Row],[Bisheriger Energieträger:]]))=TRUE,1,0)</f>
        <v>0</v>
      </c>
      <c r="Q139" s="1">
        <f>IF(ISNUMBER(SEARCH("Pellets",Tabelle_Frageboegen[[#This Row],[Bisheriger Energieträger:]]))=TRUE,1,0)</f>
        <v>0</v>
      </c>
      <c r="R139" s="1">
        <f>IF(ISNUMBER(SEARCH("Hackschnitzel",Tabelle_Frageboegen[[#This Row],[Bisheriger Energieträger:]]))=TRUE,1,0)</f>
        <v>0</v>
      </c>
      <c r="S139" s="1">
        <f>IF(ISNUMBER(SEARCH("anderes",Tabelle_Frageboegen[[#This Row],[Bisheriger Energieträger:]]))=TRUE,1,0)</f>
        <v>0</v>
      </c>
      <c r="T139" s="2">
        <v>0</v>
      </c>
      <c r="U139" s="2">
        <v>0</v>
      </c>
      <c r="V139" s="2">
        <v>0</v>
      </c>
      <c r="W139" s="2">
        <v>0</v>
      </c>
      <c r="X139" s="2">
        <v>6000</v>
      </c>
      <c r="Y139" s="2">
        <v>0</v>
      </c>
      <c r="Z139" s="2">
        <v>0</v>
      </c>
      <c r="AA139" s="2">
        <v>0</v>
      </c>
      <c r="AB139" s="3">
        <f>IF(SUM(Tabelle_Frageboegen[[#This Row],[Heizöl (l/a)]:[Holzhackschnitzel (Schüttraummeter/a):]])=0,1,0)</f>
        <v>0</v>
      </c>
    </row>
    <row r="140" spans="1:28" x14ac:dyDescent="0.25">
      <c r="A140" s="1">
        <v>125</v>
      </c>
      <c r="B140" s="1" t="s">
        <v>66</v>
      </c>
      <c r="C140" s="1" t="s">
        <v>143</v>
      </c>
      <c r="D140" s="1" t="s">
        <v>4</v>
      </c>
      <c r="E140" s="1">
        <f>IF(Tabelle_Frageboegen[[#This Row],[Anschlussinteresse:]]="ja",1,0)</f>
        <v>1</v>
      </c>
      <c r="F140" s="1">
        <f>IF(Tabelle_Frageboegen[[#This Row],[Anschlussinteresse:]]="ja &amp; unklar",1,0)</f>
        <v>0</v>
      </c>
      <c r="G140" s="1">
        <f>IF(Tabelle_Frageboegen[[#This Row],[Anschlussinteresse:]]="unklar",1,0)</f>
        <v>0</v>
      </c>
      <c r="H140" s="1">
        <f>IF(Tabelle_Frageboegen[[#This Row],[Anschlussinteresse:]]="nein &amp; unklar",1,0)</f>
        <v>0</v>
      </c>
      <c r="I140" s="1">
        <f>IF(Tabelle_Frageboegen[[#This Row],[Anschlussinteresse:]]="nein",1,0)</f>
        <v>0</v>
      </c>
      <c r="J140" s="1" t="s">
        <v>11</v>
      </c>
      <c r="K140" s="1">
        <f>IF(ISNUMBER(SEARCH("Heizöl",Tabelle_Frageboegen[[#This Row],[Bisheriger Energieträger:]]))=TRUE,1,0)</f>
        <v>0</v>
      </c>
      <c r="L140" s="1">
        <f>IF(ISNUMBER(SEARCH("Erdgas",Tabelle_Frageboegen[[#This Row],[Bisheriger Energieträger:]]))=TRUE,1,0)</f>
        <v>1</v>
      </c>
      <c r="M140" s="1">
        <f>IF(ISNUMBER(SEARCH("Flüssiggas",Tabelle_Frageboegen[[#This Row],[Bisheriger Energieträger:]]))=TRUE,1,0)</f>
        <v>0</v>
      </c>
      <c r="N140" s="1">
        <f>IF(ISNUMBER(SEARCH("Strom",Tabelle_Frageboegen[[#This Row],[Bisheriger Energieträger:]]))=TRUE,1,0)</f>
        <v>0</v>
      </c>
      <c r="O140" s="1">
        <f>IF(ISNUMBER(SEARCH("Wärmepumpe",Tabelle_Frageboegen[[#This Row],[Bisheriger Energieträger:]]))=TRUE,1,0)</f>
        <v>0</v>
      </c>
      <c r="P140" s="1">
        <f>IF(ISNUMBER(SEARCH("Holz",Tabelle_Frageboegen[[#This Row],[Bisheriger Energieträger:]]))=TRUE,1,0)</f>
        <v>0</v>
      </c>
      <c r="Q140" s="1">
        <f>IF(ISNUMBER(SEARCH("Pellets",Tabelle_Frageboegen[[#This Row],[Bisheriger Energieträger:]]))=TRUE,1,0)</f>
        <v>0</v>
      </c>
      <c r="R140" s="1">
        <f>IF(ISNUMBER(SEARCH("Hackschnitzel",Tabelle_Frageboegen[[#This Row],[Bisheriger Energieträger:]]))=TRUE,1,0)</f>
        <v>0</v>
      </c>
      <c r="S140" s="1">
        <f>IF(ISNUMBER(SEARCH("anderes",Tabelle_Frageboegen[[#This Row],[Bisheriger Energieträger:]]))=TRUE,1,0)</f>
        <v>0</v>
      </c>
      <c r="T140" s="2">
        <v>0</v>
      </c>
      <c r="U140" s="2">
        <v>0</v>
      </c>
      <c r="V140" s="2">
        <v>0</v>
      </c>
      <c r="W140" s="2">
        <v>0</v>
      </c>
      <c r="X140" s="2">
        <v>0</v>
      </c>
      <c r="Y140" s="2">
        <v>0</v>
      </c>
      <c r="Z140" s="2">
        <v>0</v>
      </c>
      <c r="AA140" s="2">
        <v>0</v>
      </c>
      <c r="AB140" s="3">
        <f>IF(SUM(Tabelle_Frageboegen[[#This Row],[Heizöl (l/a)]:[Holzhackschnitzel (Schüttraummeter/a):]])=0,1,0)</f>
        <v>1</v>
      </c>
    </row>
    <row r="141" spans="1:28" x14ac:dyDescent="0.25">
      <c r="A141" s="1">
        <v>126</v>
      </c>
      <c r="B141" s="1" t="s">
        <v>36</v>
      </c>
      <c r="C141" s="1" t="s">
        <v>140</v>
      </c>
      <c r="D141" s="1" t="s">
        <v>4</v>
      </c>
      <c r="E141" s="1">
        <f>IF(Tabelle_Frageboegen[[#This Row],[Anschlussinteresse:]]="ja",1,0)</f>
        <v>1</v>
      </c>
      <c r="F141" s="1">
        <f>IF(Tabelle_Frageboegen[[#This Row],[Anschlussinteresse:]]="ja &amp; unklar",1,0)</f>
        <v>0</v>
      </c>
      <c r="G141" s="1">
        <f>IF(Tabelle_Frageboegen[[#This Row],[Anschlussinteresse:]]="unklar",1,0)</f>
        <v>0</v>
      </c>
      <c r="H141" s="1">
        <f>IF(Tabelle_Frageboegen[[#This Row],[Anschlussinteresse:]]="nein &amp; unklar",1,0)</f>
        <v>0</v>
      </c>
      <c r="I141" s="1">
        <f>IF(Tabelle_Frageboegen[[#This Row],[Anschlussinteresse:]]="nein",1,0)</f>
        <v>0</v>
      </c>
      <c r="J141" s="1" t="s">
        <v>11</v>
      </c>
      <c r="K141" s="1">
        <f>IF(ISNUMBER(SEARCH("Heizöl",Tabelle_Frageboegen[[#This Row],[Bisheriger Energieträger:]]))=TRUE,1,0)</f>
        <v>0</v>
      </c>
      <c r="L141" s="1">
        <f>IF(ISNUMBER(SEARCH("Erdgas",Tabelle_Frageboegen[[#This Row],[Bisheriger Energieträger:]]))=TRUE,1,0)</f>
        <v>1</v>
      </c>
      <c r="M141" s="1">
        <f>IF(ISNUMBER(SEARCH("Flüssiggas",Tabelle_Frageboegen[[#This Row],[Bisheriger Energieträger:]]))=TRUE,1,0)</f>
        <v>0</v>
      </c>
      <c r="N141" s="1">
        <f>IF(ISNUMBER(SEARCH("Strom",Tabelle_Frageboegen[[#This Row],[Bisheriger Energieträger:]]))=TRUE,1,0)</f>
        <v>0</v>
      </c>
      <c r="O141" s="1">
        <f>IF(ISNUMBER(SEARCH("Wärmepumpe",Tabelle_Frageboegen[[#This Row],[Bisheriger Energieträger:]]))=TRUE,1,0)</f>
        <v>0</v>
      </c>
      <c r="P141" s="1">
        <f>IF(ISNUMBER(SEARCH("Holz",Tabelle_Frageboegen[[#This Row],[Bisheriger Energieträger:]]))=TRUE,1,0)</f>
        <v>0</v>
      </c>
      <c r="Q141" s="1">
        <f>IF(ISNUMBER(SEARCH("Pellets",Tabelle_Frageboegen[[#This Row],[Bisheriger Energieträger:]]))=TRUE,1,0)</f>
        <v>0</v>
      </c>
      <c r="R141" s="1">
        <f>IF(ISNUMBER(SEARCH("Hackschnitzel",Tabelle_Frageboegen[[#This Row],[Bisheriger Energieträger:]]))=TRUE,1,0)</f>
        <v>0</v>
      </c>
      <c r="S141" s="1">
        <f>IF(ISNUMBER(SEARCH("anderes",Tabelle_Frageboegen[[#This Row],[Bisheriger Energieträger:]]))=TRUE,1,0)</f>
        <v>0</v>
      </c>
      <c r="T141" s="2">
        <v>0</v>
      </c>
      <c r="U141" s="2">
        <v>9090.9090909090901</v>
      </c>
      <c r="V141" s="2">
        <v>0</v>
      </c>
      <c r="W141" s="2">
        <v>0</v>
      </c>
      <c r="X141" s="2">
        <v>0</v>
      </c>
      <c r="Y141" s="2">
        <v>0</v>
      </c>
      <c r="Z141" s="2">
        <v>0</v>
      </c>
      <c r="AA141" s="2">
        <v>0</v>
      </c>
      <c r="AB141" s="3">
        <f>IF(SUM(Tabelle_Frageboegen[[#This Row],[Heizöl (l/a)]:[Holzhackschnitzel (Schüttraummeter/a):]])=0,1,0)</f>
        <v>0</v>
      </c>
    </row>
    <row r="142" spans="1:28" x14ac:dyDescent="0.25">
      <c r="A142" s="1">
        <v>127</v>
      </c>
      <c r="B142" s="1" t="s">
        <v>64</v>
      </c>
      <c r="C142" s="1" t="s">
        <v>149</v>
      </c>
      <c r="D142" s="1" t="s">
        <v>4</v>
      </c>
      <c r="E142" s="1">
        <f>IF(Tabelle_Frageboegen[[#This Row],[Anschlussinteresse:]]="ja",1,0)</f>
        <v>1</v>
      </c>
      <c r="F142" s="1">
        <f>IF(Tabelle_Frageboegen[[#This Row],[Anschlussinteresse:]]="ja &amp; unklar",1,0)</f>
        <v>0</v>
      </c>
      <c r="G142" s="1">
        <f>IF(Tabelle_Frageboegen[[#This Row],[Anschlussinteresse:]]="unklar",1,0)</f>
        <v>0</v>
      </c>
      <c r="H142" s="1">
        <f>IF(Tabelle_Frageboegen[[#This Row],[Anschlussinteresse:]]="nein &amp; unklar",1,0)</f>
        <v>0</v>
      </c>
      <c r="I142" s="1">
        <f>IF(Tabelle_Frageboegen[[#This Row],[Anschlussinteresse:]]="nein",1,0)</f>
        <v>0</v>
      </c>
      <c r="J142" s="1" t="s">
        <v>39</v>
      </c>
      <c r="K142" s="1">
        <f>IF(ISNUMBER(SEARCH("Heizöl",Tabelle_Frageboegen[[#This Row],[Bisheriger Energieträger:]]))=TRUE,1,0)</f>
        <v>1</v>
      </c>
      <c r="L142" s="1">
        <f>IF(ISNUMBER(SEARCH("Erdgas",Tabelle_Frageboegen[[#This Row],[Bisheriger Energieträger:]]))=TRUE,1,0)</f>
        <v>0</v>
      </c>
      <c r="M142" s="1">
        <f>IF(ISNUMBER(SEARCH("Flüssiggas",Tabelle_Frageboegen[[#This Row],[Bisheriger Energieträger:]]))=TRUE,1,0)</f>
        <v>0</v>
      </c>
      <c r="N142" s="1">
        <f>IF(ISNUMBER(SEARCH("Strom",Tabelle_Frageboegen[[#This Row],[Bisheriger Energieträger:]]))=TRUE,1,0)</f>
        <v>0</v>
      </c>
      <c r="O142" s="1">
        <f>IF(ISNUMBER(SEARCH("Wärmepumpe",Tabelle_Frageboegen[[#This Row],[Bisheriger Energieträger:]]))=TRUE,1,0)</f>
        <v>0</v>
      </c>
      <c r="P142" s="1">
        <f>IF(ISNUMBER(SEARCH("Holz",Tabelle_Frageboegen[[#This Row],[Bisheriger Energieträger:]]))=TRUE,1,0)</f>
        <v>1</v>
      </c>
      <c r="Q142" s="1">
        <f>IF(ISNUMBER(SEARCH("Pellets",Tabelle_Frageboegen[[#This Row],[Bisheriger Energieträger:]]))=TRUE,1,0)</f>
        <v>0</v>
      </c>
      <c r="R142" s="1">
        <f>IF(ISNUMBER(SEARCH("Hackschnitzel",Tabelle_Frageboegen[[#This Row],[Bisheriger Energieträger:]]))=TRUE,1,0)</f>
        <v>0</v>
      </c>
      <c r="S142" s="1">
        <f>IF(ISNUMBER(SEARCH("anderes",Tabelle_Frageboegen[[#This Row],[Bisheriger Energieträger:]]))=TRUE,1,0)</f>
        <v>0</v>
      </c>
      <c r="T142" s="2">
        <v>2500</v>
      </c>
      <c r="U142" s="2">
        <v>0</v>
      </c>
      <c r="V142" s="2">
        <v>0</v>
      </c>
      <c r="W142" s="2">
        <v>0</v>
      </c>
      <c r="X142" s="2">
        <v>0</v>
      </c>
      <c r="Y142" s="2">
        <v>2</v>
      </c>
      <c r="Z142" s="2">
        <v>0</v>
      </c>
      <c r="AA142" s="2">
        <v>0</v>
      </c>
      <c r="AB142" s="3">
        <f>IF(SUM(Tabelle_Frageboegen[[#This Row],[Heizöl (l/a)]:[Holzhackschnitzel (Schüttraummeter/a):]])=0,1,0)</f>
        <v>0</v>
      </c>
    </row>
    <row r="143" spans="1:28" x14ac:dyDescent="0.25">
      <c r="A143" s="1">
        <v>128</v>
      </c>
      <c r="B143" s="1" t="s">
        <v>36</v>
      </c>
      <c r="C143" s="1" t="s">
        <v>140</v>
      </c>
      <c r="D143" s="1" t="s">
        <v>4</v>
      </c>
      <c r="E143" s="1">
        <f>IF(Tabelle_Frageboegen[[#This Row],[Anschlussinteresse:]]="ja",1,0)</f>
        <v>1</v>
      </c>
      <c r="F143" s="1">
        <f>IF(Tabelle_Frageboegen[[#This Row],[Anschlussinteresse:]]="ja &amp; unklar",1,0)</f>
        <v>0</v>
      </c>
      <c r="G143" s="1">
        <f>IF(Tabelle_Frageboegen[[#This Row],[Anschlussinteresse:]]="unklar",1,0)</f>
        <v>0</v>
      </c>
      <c r="H143" s="1">
        <f>IF(Tabelle_Frageboegen[[#This Row],[Anschlussinteresse:]]="nein &amp; unklar",1,0)</f>
        <v>0</v>
      </c>
      <c r="I143" s="1">
        <f>IF(Tabelle_Frageboegen[[#This Row],[Anschlussinteresse:]]="nein",1,0)</f>
        <v>0</v>
      </c>
      <c r="J143" s="1" t="s">
        <v>11</v>
      </c>
      <c r="K143" s="1">
        <f>IF(ISNUMBER(SEARCH("Heizöl",Tabelle_Frageboegen[[#This Row],[Bisheriger Energieträger:]]))=TRUE,1,0)</f>
        <v>0</v>
      </c>
      <c r="L143" s="1">
        <f>IF(ISNUMBER(SEARCH("Erdgas",Tabelle_Frageboegen[[#This Row],[Bisheriger Energieträger:]]))=TRUE,1,0)</f>
        <v>1</v>
      </c>
      <c r="M143" s="1">
        <f>IF(ISNUMBER(SEARCH("Flüssiggas",Tabelle_Frageboegen[[#This Row],[Bisheriger Energieträger:]]))=TRUE,1,0)</f>
        <v>0</v>
      </c>
      <c r="N143" s="1">
        <f>IF(ISNUMBER(SEARCH("Strom",Tabelle_Frageboegen[[#This Row],[Bisheriger Energieträger:]]))=TRUE,1,0)</f>
        <v>0</v>
      </c>
      <c r="O143" s="1">
        <f>IF(ISNUMBER(SEARCH("Wärmepumpe",Tabelle_Frageboegen[[#This Row],[Bisheriger Energieträger:]]))=TRUE,1,0)</f>
        <v>0</v>
      </c>
      <c r="P143" s="1">
        <f>IF(ISNUMBER(SEARCH("Holz",Tabelle_Frageboegen[[#This Row],[Bisheriger Energieträger:]]))=TRUE,1,0)</f>
        <v>0</v>
      </c>
      <c r="Q143" s="1">
        <f>IF(ISNUMBER(SEARCH("Pellets",Tabelle_Frageboegen[[#This Row],[Bisheriger Energieträger:]]))=TRUE,1,0)</f>
        <v>0</v>
      </c>
      <c r="R143" s="1">
        <f>IF(ISNUMBER(SEARCH("Hackschnitzel",Tabelle_Frageboegen[[#This Row],[Bisheriger Energieträger:]]))=TRUE,1,0)</f>
        <v>0</v>
      </c>
      <c r="S143" s="1">
        <f>IF(ISNUMBER(SEARCH("anderes",Tabelle_Frageboegen[[#This Row],[Bisheriger Energieträger:]]))=TRUE,1,0)</f>
        <v>0</v>
      </c>
      <c r="T143" s="2">
        <v>0</v>
      </c>
      <c r="U143" s="2">
        <v>370</v>
      </c>
      <c r="V143" s="2">
        <v>0</v>
      </c>
      <c r="W143" s="2">
        <v>0</v>
      </c>
      <c r="X143" s="2">
        <v>0</v>
      </c>
      <c r="Y143" s="2">
        <v>0</v>
      </c>
      <c r="Z143" s="2">
        <v>0</v>
      </c>
      <c r="AA143" s="2">
        <v>0</v>
      </c>
      <c r="AB143" s="3">
        <f>IF(SUM(Tabelle_Frageboegen[[#This Row],[Heizöl (l/a)]:[Holzhackschnitzel (Schüttraummeter/a):]])=0,1,0)</f>
        <v>0</v>
      </c>
    </row>
    <row r="144" spans="1:28" ht="30" x14ac:dyDescent="0.25">
      <c r="A144" s="1">
        <v>129</v>
      </c>
      <c r="B144" s="1" t="s">
        <v>68</v>
      </c>
      <c r="C144" s="1" t="s">
        <v>143</v>
      </c>
      <c r="D144" s="1" t="s">
        <v>4</v>
      </c>
      <c r="E144" s="1">
        <f>IF(Tabelle_Frageboegen[[#This Row],[Anschlussinteresse:]]="ja",1,0)</f>
        <v>1</v>
      </c>
      <c r="F144" s="1">
        <f>IF(Tabelle_Frageboegen[[#This Row],[Anschlussinteresse:]]="ja &amp; unklar",1,0)</f>
        <v>0</v>
      </c>
      <c r="G144" s="1">
        <f>IF(Tabelle_Frageboegen[[#This Row],[Anschlussinteresse:]]="unklar",1,0)</f>
        <v>0</v>
      </c>
      <c r="H144" s="1">
        <f>IF(Tabelle_Frageboegen[[#This Row],[Anschlussinteresse:]]="nein &amp; unklar",1,0)</f>
        <v>0</v>
      </c>
      <c r="I144" s="1">
        <f>IF(Tabelle_Frageboegen[[#This Row],[Anschlussinteresse:]]="nein",1,0)</f>
        <v>0</v>
      </c>
      <c r="J144" s="1" t="s">
        <v>10</v>
      </c>
      <c r="K144" s="1">
        <f>IF(ISNUMBER(SEARCH("Heizöl",Tabelle_Frageboegen[[#This Row],[Bisheriger Energieträger:]]))=TRUE,1,0)</f>
        <v>1</v>
      </c>
      <c r="L144" s="1">
        <f>IF(ISNUMBER(SEARCH("Erdgas",Tabelle_Frageboegen[[#This Row],[Bisheriger Energieträger:]]))=TRUE,1,0)</f>
        <v>0</v>
      </c>
      <c r="M144" s="1">
        <f>IF(ISNUMBER(SEARCH("Flüssiggas",Tabelle_Frageboegen[[#This Row],[Bisheriger Energieträger:]]))=TRUE,1,0)</f>
        <v>0</v>
      </c>
      <c r="N144" s="1">
        <f>IF(ISNUMBER(SEARCH("Strom",Tabelle_Frageboegen[[#This Row],[Bisheriger Energieträger:]]))=TRUE,1,0)</f>
        <v>0</v>
      </c>
      <c r="O144" s="1">
        <f>IF(ISNUMBER(SEARCH("Wärmepumpe",Tabelle_Frageboegen[[#This Row],[Bisheriger Energieträger:]]))=TRUE,1,0)</f>
        <v>0</v>
      </c>
      <c r="P144" s="1">
        <f>IF(ISNUMBER(SEARCH("Holz",Tabelle_Frageboegen[[#This Row],[Bisheriger Energieträger:]]))=TRUE,1,0)</f>
        <v>0</v>
      </c>
      <c r="Q144" s="1">
        <f>IF(ISNUMBER(SEARCH("Pellets",Tabelle_Frageboegen[[#This Row],[Bisheriger Energieträger:]]))=TRUE,1,0)</f>
        <v>0</v>
      </c>
      <c r="R144" s="1">
        <f>IF(ISNUMBER(SEARCH("Hackschnitzel",Tabelle_Frageboegen[[#This Row],[Bisheriger Energieträger:]]))=TRUE,1,0)</f>
        <v>0</v>
      </c>
      <c r="S144" s="1">
        <f>IF(ISNUMBER(SEARCH("anderes",Tabelle_Frageboegen[[#This Row],[Bisheriger Energieträger:]]))=TRUE,1,0)</f>
        <v>0</v>
      </c>
      <c r="T144" s="2">
        <v>2400</v>
      </c>
      <c r="U144" s="2">
        <v>0</v>
      </c>
      <c r="V144" s="2">
        <v>0</v>
      </c>
      <c r="W144" s="2">
        <v>0</v>
      </c>
      <c r="X144" s="2">
        <v>0</v>
      </c>
      <c r="Y144" s="2">
        <v>0</v>
      </c>
      <c r="Z144" s="2">
        <v>0</v>
      </c>
      <c r="AA144" s="2">
        <v>0</v>
      </c>
      <c r="AB144" s="3">
        <f>IF(SUM(Tabelle_Frageboegen[[#This Row],[Heizöl (l/a)]:[Holzhackschnitzel (Schüttraummeter/a):]])=0,1,0)</f>
        <v>0</v>
      </c>
    </row>
    <row r="145" spans="1:28" x14ac:dyDescent="0.25">
      <c r="A145" s="1">
        <v>130</v>
      </c>
      <c r="B145" s="1" t="s">
        <v>70</v>
      </c>
      <c r="C145" s="1" t="s">
        <v>140</v>
      </c>
      <c r="D145" s="1" t="s">
        <v>8</v>
      </c>
      <c r="E145" s="1">
        <f>IF(Tabelle_Frageboegen[[#This Row],[Anschlussinteresse:]]="ja",1,0)</f>
        <v>0</v>
      </c>
      <c r="F145" s="1">
        <f>IF(Tabelle_Frageboegen[[#This Row],[Anschlussinteresse:]]="ja &amp; unklar",1,0)</f>
        <v>0</v>
      </c>
      <c r="G145" s="1">
        <f>IF(Tabelle_Frageboegen[[#This Row],[Anschlussinteresse:]]="unklar",1,0)</f>
        <v>0</v>
      </c>
      <c r="H145" s="1">
        <f>IF(Tabelle_Frageboegen[[#This Row],[Anschlussinteresse:]]="nein &amp; unklar",1,0)</f>
        <v>0</v>
      </c>
      <c r="I145" s="1">
        <f>IF(Tabelle_Frageboegen[[#This Row],[Anschlussinteresse:]]="nein",1,0)</f>
        <v>1</v>
      </c>
      <c r="J145" s="1" t="s">
        <v>32</v>
      </c>
      <c r="K145" s="1">
        <f>IF(ISNUMBER(SEARCH("Heizöl",Tabelle_Frageboegen[[#This Row],[Bisheriger Energieträger:]]))=TRUE,1,0)</f>
        <v>0</v>
      </c>
      <c r="L145" s="1">
        <f>IF(ISNUMBER(SEARCH("Erdgas",Tabelle_Frageboegen[[#This Row],[Bisheriger Energieträger:]]))=TRUE,1,0)</f>
        <v>0</v>
      </c>
      <c r="M145" s="1">
        <f>IF(ISNUMBER(SEARCH("Flüssiggas",Tabelle_Frageboegen[[#This Row],[Bisheriger Energieträger:]]))=TRUE,1,0)</f>
        <v>0</v>
      </c>
      <c r="N145" s="1">
        <f>IF(ISNUMBER(SEARCH("Strom",Tabelle_Frageboegen[[#This Row],[Bisheriger Energieträger:]]))=TRUE,1,0)</f>
        <v>0</v>
      </c>
      <c r="O145" s="1">
        <f>IF(ISNUMBER(SEARCH("Wärmepumpe",Tabelle_Frageboegen[[#This Row],[Bisheriger Energieträger:]]))=TRUE,1,0)</f>
        <v>0</v>
      </c>
      <c r="P145" s="1">
        <f>IF(ISNUMBER(SEARCH("Holz",Tabelle_Frageboegen[[#This Row],[Bisheriger Energieträger:]]))=TRUE,1,0)</f>
        <v>0</v>
      </c>
      <c r="Q145" s="1">
        <f>IF(ISNUMBER(SEARCH("Pellets",Tabelle_Frageboegen[[#This Row],[Bisheriger Energieträger:]]))=TRUE,1,0)</f>
        <v>0</v>
      </c>
      <c r="R145" s="1">
        <f>IF(ISNUMBER(SEARCH("Hackschnitzel",Tabelle_Frageboegen[[#This Row],[Bisheriger Energieträger:]]))=TRUE,1,0)</f>
        <v>0</v>
      </c>
      <c r="S145" s="1">
        <f>IF(ISNUMBER(SEARCH("anderes",Tabelle_Frageboegen[[#This Row],[Bisheriger Energieträger:]]))=TRUE,1,0)</f>
        <v>0</v>
      </c>
      <c r="T145" s="2">
        <v>0</v>
      </c>
      <c r="U145" s="2">
        <v>0</v>
      </c>
      <c r="V145" s="2">
        <v>0</v>
      </c>
      <c r="W145" s="2">
        <v>0</v>
      </c>
      <c r="X145" s="2">
        <v>0</v>
      </c>
      <c r="Y145" s="2">
        <v>0</v>
      </c>
      <c r="Z145" s="2">
        <v>0</v>
      </c>
      <c r="AA145" s="2">
        <v>0</v>
      </c>
      <c r="AB145" s="3">
        <f>IF(SUM(Tabelle_Frageboegen[[#This Row],[Heizöl (l/a)]:[Holzhackschnitzel (Schüttraummeter/a):]])=0,1,0)</f>
        <v>1</v>
      </c>
    </row>
    <row r="146" spans="1:28" x14ac:dyDescent="0.25">
      <c r="A146" s="1">
        <v>131</v>
      </c>
      <c r="B146" s="1" t="s">
        <v>72</v>
      </c>
      <c r="C146" s="1" t="s">
        <v>142</v>
      </c>
      <c r="D146" s="1" t="s">
        <v>4</v>
      </c>
      <c r="E146" s="1">
        <f>IF(Tabelle_Frageboegen[[#This Row],[Anschlussinteresse:]]="ja",1,0)</f>
        <v>1</v>
      </c>
      <c r="F146" s="1">
        <f>IF(Tabelle_Frageboegen[[#This Row],[Anschlussinteresse:]]="ja &amp; unklar",1,0)</f>
        <v>0</v>
      </c>
      <c r="G146" s="1">
        <f>IF(Tabelle_Frageboegen[[#This Row],[Anschlussinteresse:]]="unklar",1,0)</f>
        <v>0</v>
      </c>
      <c r="H146" s="1">
        <f>IF(Tabelle_Frageboegen[[#This Row],[Anschlussinteresse:]]="nein &amp; unklar",1,0)</f>
        <v>0</v>
      </c>
      <c r="I146" s="1">
        <f>IF(Tabelle_Frageboegen[[#This Row],[Anschlussinteresse:]]="nein",1,0)</f>
        <v>0</v>
      </c>
      <c r="J146" s="1" t="s">
        <v>10</v>
      </c>
      <c r="K146" s="1">
        <f>IF(ISNUMBER(SEARCH("Heizöl",Tabelle_Frageboegen[[#This Row],[Bisheriger Energieträger:]]))=TRUE,1,0)</f>
        <v>1</v>
      </c>
      <c r="L146" s="1">
        <f>IF(ISNUMBER(SEARCH("Erdgas",Tabelle_Frageboegen[[#This Row],[Bisheriger Energieträger:]]))=TRUE,1,0)</f>
        <v>0</v>
      </c>
      <c r="M146" s="1">
        <f>IF(ISNUMBER(SEARCH("Flüssiggas",Tabelle_Frageboegen[[#This Row],[Bisheriger Energieträger:]]))=TRUE,1,0)</f>
        <v>0</v>
      </c>
      <c r="N146" s="1">
        <f>IF(ISNUMBER(SEARCH("Strom",Tabelle_Frageboegen[[#This Row],[Bisheriger Energieträger:]]))=TRUE,1,0)</f>
        <v>0</v>
      </c>
      <c r="O146" s="1">
        <f>IF(ISNUMBER(SEARCH("Wärmepumpe",Tabelle_Frageboegen[[#This Row],[Bisheriger Energieträger:]]))=TRUE,1,0)</f>
        <v>0</v>
      </c>
      <c r="P146" s="1">
        <f>IF(ISNUMBER(SEARCH("Holz",Tabelle_Frageboegen[[#This Row],[Bisheriger Energieträger:]]))=TRUE,1,0)</f>
        <v>0</v>
      </c>
      <c r="Q146" s="1">
        <f>IF(ISNUMBER(SEARCH("Pellets",Tabelle_Frageboegen[[#This Row],[Bisheriger Energieträger:]]))=TRUE,1,0)</f>
        <v>0</v>
      </c>
      <c r="R146" s="1">
        <f>IF(ISNUMBER(SEARCH("Hackschnitzel",Tabelle_Frageboegen[[#This Row],[Bisheriger Energieträger:]]))=TRUE,1,0)</f>
        <v>0</v>
      </c>
      <c r="S146" s="1">
        <f>IF(ISNUMBER(SEARCH("anderes",Tabelle_Frageboegen[[#This Row],[Bisheriger Energieträger:]]))=TRUE,1,0)</f>
        <v>0</v>
      </c>
      <c r="T146" s="2">
        <v>1500</v>
      </c>
      <c r="U146" s="2">
        <v>0</v>
      </c>
      <c r="V146" s="2">
        <v>0</v>
      </c>
      <c r="W146" s="2">
        <v>0</v>
      </c>
      <c r="X146" s="2">
        <v>0</v>
      </c>
      <c r="Y146" s="2">
        <v>0</v>
      </c>
      <c r="Z146" s="2">
        <v>0</v>
      </c>
      <c r="AA146" s="2">
        <v>0</v>
      </c>
      <c r="AB146" s="3">
        <f>IF(SUM(Tabelle_Frageboegen[[#This Row],[Heizöl (l/a)]:[Holzhackschnitzel (Schüttraummeter/a):]])=0,1,0)</f>
        <v>0</v>
      </c>
    </row>
    <row r="147" spans="1:28" x14ac:dyDescent="0.25">
      <c r="A147" s="1">
        <v>132</v>
      </c>
      <c r="B147" s="1" t="s">
        <v>36</v>
      </c>
      <c r="C147" s="1" t="s">
        <v>140</v>
      </c>
      <c r="D147" s="1" t="s">
        <v>4</v>
      </c>
      <c r="E147" s="1">
        <f>IF(Tabelle_Frageboegen[[#This Row],[Anschlussinteresse:]]="ja",1,0)</f>
        <v>1</v>
      </c>
      <c r="F147" s="1">
        <f>IF(Tabelle_Frageboegen[[#This Row],[Anschlussinteresse:]]="ja &amp; unklar",1,0)</f>
        <v>0</v>
      </c>
      <c r="G147" s="1">
        <f>IF(Tabelle_Frageboegen[[#This Row],[Anschlussinteresse:]]="unklar",1,0)</f>
        <v>0</v>
      </c>
      <c r="H147" s="1">
        <f>IF(Tabelle_Frageboegen[[#This Row],[Anschlussinteresse:]]="nein &amp; unklar",1,0)</f>
        <v>0</v>
      </c>
      <c r="I147" s="1">
        <f>IF(Tabelle_Frageboegen[[#This Row],[Anschlussinteresse:]]="nein",1,0)</f>
        <v>0</v>
      </c>
      <c r="J147" s="1" t="s">
        <v>10</v>
      </c>
      <c r="K147" s="1">
        <f>IF(ISNUMBER(SEARCH("Heizöl",Tabelle_Frageboegen[[#This Row],[Bisheriger Energieträger:]]))=TRUE,1,0)</f>
        <v>1</v>
      </c>
      <c r="L147" s="1">
        <f>IF(ISNUMBER(SEARCH("Erdgas",Tabelle_Frageboegen[[#This Row],[Bisheriger Energieträger:]]))=TRUE,1,0)</f>
        <v>0</v>
      </c>
      <c r="M147" s="1">
        <f>IF(ISNUMBER(SEARCH("Flüssiggas",Tabelle_Frageboegen[[#This Row],[Bisheriger Energieträger:]]))=TRUE,1,0)</f>
        <v>0</v>
      </c>
      <c r="N147" s="1">
        <f>IF(ISNUMBER(SEARCH("Strom",Tabelle_Frageboegen[[#This Row],[Bisheriger Energieträger:]]))=TRUE,1,0)</f>
        <v>0</v>
      </c>
      <c r="O147" s="1">
        <f>IF(ISNUMBER(SEARCH("Wärmepumpe",Tabelle_Frageboegen[[#This Row],[Bisheriger Energieträger:]]))=TRUE,1,0)</f>
        <v>0</v>
      </c>
      <c r="P147" s="1">
        <f>IF(ISNUMBER(SEARCH("Holz",Tabelle_Frageboegen[[#This Row],[Bisheriger Energieträger:]]))=TRUE,1,0)</f>
        <v>0</v>
      </c>
      <c r="Q147" s="1">
        <f>IF(ISNUMBER(SEARCH("Pellets",Tabelle_Frageboegen[[#This Row],[Bisheriger Energieträger:]]))=TRUE,1,0)</f>
        <v>0</v>
      </c>
      <c r="R147" s="1">
        <f>IF(ISNUMBER(SEARCH("Hackschnitzel",Tabelle_Frageboegen[[#This Row],[Bisheriger Energieträger:]]))=TRUE,1,0)</f>
        <v>0</v>
      </c>
      <c r="S147" s="1">
        <f>IF(ISNUMBER(SEARCH("anderes",Tabelle_Frageboegen[[#This Row],[Bisheriger Energieträger:]]))=TRUE,1,0)</f>
        <v>0</v>
      </c>
      <c r="T147" s="2">
        <v>2000</v>
      </c>
      <c r="U147" s="2">
        <v>0</v>
      </c>
      <c r="V147" s="2">
        <v>0</v>
      </c>
      <c r="W147" s="2">
        <v>0</v>
      </c>
      <c r="X147" s="2">
        <v>0</v>
      </c>
      <c r="Y147" s="2">
        <v>0</v>
      </c>
      <c r="Z147" s="2">
        <v>0</v>
      </c>
      <c r="AA147" s="2">
        <v>0</v>
      </c>
      <c r="AB147" s="3">
        <f>IF(SUM(Tabelle_Frageboegen[[#This Row],[Heizöl (l/a)]:[Holzhackschnitzel (Schüttraummeter/a):]])=0,1,0)</f>
        <v>0</v>
      </c>
    </row>
    <row r="148" spans="1:28" x14ac:dyDescent="0.25">
      <c r="A148" s="1">
        <v>133</v>
      </c>
      <c r="B148" s="1" t="s">
        <v>44</v>
      </c>
      <c r="C148" s="1" t="s">
        <v>145</v>
      </c>
      <c r="D148" s="1" t="s">
        <v>4</v>
      </c>
      <c r="E148" s="1">
        <f>IF(Tabelle_Frageboegen[[#This Row],[Anschlussinteresse:]]="ja",1,0)</f>
        <v>1</v>
      </c>
      <c r="F148" s="1">
        <f>IF(Tabelle_Frageboegen[[#This Row],[Anschlussinteresse:]]="ja &amp; unklar",1,0)</f>
        <v>0</v>
      </c>
      <c r="G148" s="1">
        <f>IF(Tabelle_Frageboegen[[#This Row],[Anschlussinteresse:]]="unklar",1,0)</f>
        <v>0</v>
      </c>
      <c r="H148" s="1">
        <f>IF(Tabelle_Frageboegen[[#This Row],[Anschlussinteresse:]]="nein &amp; unklar",1,0)</f>
        <v>0</v>
      </c>
      <c r="I148" s="1">
        <f>IF(Tabelle_Frageboegen[[#This Row],[Anschlussinteresse:]]="nein",1,0)</f>
        <v>0</v>
      </c>
      <c r="J148" s="1" t="s">
        <v>10</v>
      </c>
      <c r="K148" s="1">
        <f>IF(ISNUMBER(SEARCH("Heizöl",Tabelle_Frageboegen[[#This Row],[Bisheriger Energieträger:]]))=TRUE,1,0)</f>
        <v>1</v>
      </c>
      <c r="L148" s="1">
        <f>IF(ISNUMBER(SEARCH("Erdgas",Tabelle_Frageboegen[[#This Row],[Bisheriger Energieträger:]]))=TRUE,1,0)</f>
        <v>0</v>
      </c>
      <c r="M148" s="1">
        <f>IF(ISNUMBER(SEARCH("Flüssiggas",Tabelle_Frageboegen[[#This Row],[Bisheriger Energieträger:]]))=TRUE,1,0)</f>
        <v>0</v>
      </c>
      <c r="N148" s="1">
        <f>IF(ISNUMBER(SEARCH("Strom",Tabelle_Frageboegen[[#This Row],[Bisheriger Energieträger:]]))=TRUE,1,0)</f>
        <v>0</v>
      </c>
      <c r="O148" s="1">
        <f>IF(ISNUMBER(SEARCH("Wärmepumpe",Tabelle_Frageboegen[[#This Row],[Bisheriger Energieträger:]]))=TRUE,1,0)</f>
        <v>0</v>
      </c>
      <c r="P148" s="1">
        <f>IF(ISNUMBER(SEARCH("Holz",Tabelle_Frageboegen[[#This Row],[Bisheriger Energieträger:]]))=TRUE,1,0)</f>
        <v>0</v>
      </c>
      <c r="Q148" s="1">
        <f>IF(ISNUMBER(SEARCH("Pellets",Tabelle_Frageboegen[[#This Row],[Bisheriger Energieträger:]]))=TRUE,1,0)</f>
        <v>0</v>
      </c>
      <c r="R148" s="1">
        <f>IF(ISNUMBER(SEARCH("Hackschnitzel",Tabelle_Frageboegen[[#This Row],[Bisheriger Energieträger:]]))=TRUE,1,0)</f>
        <v>0</v>
      </c>
      <c r="S148" s="1">
        <f>IF(ISNUMBER(SEARCH("anderes",Tabelle_Frageboegen[[#This Row],[Bisheriger Energieträger:]]))=TRUE,1,0)</f>
        <v>0</v>
      </c>
      <c r="T148" s="2">
        <v>1800</v>
      </c>
      <c r="U148" s="2">
        <v>0</v>
      </c>
      <c r="V148" s="2">
        <v>0</v>
      </c>
      <c r="W148" s="2">
        <v>0</v>
      </c>
      <c r="X148" s="2">
        <v>0</v>
      </c>
      <c r="Y148" s="2">
        <v>0</v>
      </c>
      <c r="Z148" s="2">
        <v>0</v>
      </c>
      <c r="AA148" s="2">
        <v>0</v>
      </c>
      <c r="AB148" s="3">
        <f>IF(SUM(Tabelle_Frageboegen[[#This Row],[Heizöl (l/a)]:[Holzhackschnitzel (Schüttraummeter/a):]])=0,1,0)</f>
        <v>0</v>
      </c>
    </row>
    <row r="149" spans="1:28" x14ac:dyDescent="0.25">
      <c r="A149" s="1">
        <v>134</v>
      </c>
      <c r="B149" s="1" t="s">
        <v>65</v>
      </c>
      <c r="C149" s="1" t="s">
        <v>143</v>
      </c>
      <c r="D149" s="1" t="s">
        <v>4</v>
      </c>
      <c r="E149" s="1">
        <f>IF(Tabelle_Frageboegen[[#This Row],[Anschlussinteresse:]]="ja",1,0)</f>
        <v>1</v>
      </c>
      <c r="F149" s="1">
        <f>IF(Tabelle_Frageboegen[[#This Row],[Anschlussinteresse:]]="ja &amp; unklar",1,0)</f>
        <v>0</v>
      </c>
      <c r="G149" s="1">
        <f>IF(Tabelle_Frageboegen[[#This Row],[Anschlussinteresse:]]="unklar",1,0)</f>
        <v>0</v>
      </c>
      <c r="H149" s="1">
        <f>IF(Tabelle_Frageboegen[[#This Row],[Anschlussinteresse:]]="nein &amp; unklar",1,0)</f>
        <v>0</v>
      </c>
      <c r="I149" s="1">
        <f>IF(Tabelle_Frageboegen[[#This Row],[Anschlussinteresse:]]="nein",1,0)</f>
        <v>0</v>
      </c>
      <c r="J149" s="1" t="s">
        <v>10</v>
      </c>
      <c r="K149" s="1">
        <f>IF(ISNUMBER(SEARCH("Heizöl",Tabelle_Frageboegen[[#This Row],[Bisheriger Energieträger:]]))=TRUE,1,0)</f>
        <v>1</v>
      </c>
      <c r="L149" s="1">
        <f>IF(ISNUMBER(SEARCH("Erdgas",Tabelle_Frageboegen[[#This Row],[Bisheriger Energieträger:]]))=TRUE,1,0)</f>
        <v>0</v>
      </c>
      <c r="M149" s="1">
        <f>IF(ISNUMBER(SEARCH("Flüssiggas",Tabelle_Frageboegen[[#This Row],[Bisheriger Energieträger:]]))=TRUE,1,0)</f>
        <v>0</v>
      </c>
      <c r="N149" s="1">
        <f>IF(ISNUMBER(SEARCH("Strom",Tabelle_Frageboegen[[#This Row],[Bisheriger Energieträger:]]))=TRUE,1,0)</f>
        <v>0</v>
      </c>
      <c r="O149" s="1">
        <f>IF(ISNUMBER(SEARCH("Wärmepumpe",Tabelle_Frageboegen[[#This Row],[Bisheriger Energieträger:]]))=TRUE,1,0)</f>
        <v>0</v>
      </c>
      <c r="P149" s="1">
        <f>IF(ISNUMBER(SEARCH("Holz",Tabelle_Frageboegen[[#This Row],[Bisheriger Energieträger:]]))=TRUE,1,0)</f>
        <v>0</v>
      </c>
      <c r="Q149" s="1">
        <f>IF(ISNUMBER(SEARCH("Pellets",Tabelle_Frageboegen[[#This Row],[Bisheriger Energieträger:]]))=TRUE,1,0)</f>
        <v>0</v>
      </c>
      <c r="R149" s="1">
        <f>IF(ISNUMBER(SEARCH("Hackschnitzel",Tabelle_Frageboegen[[#This Row],[Bisheriger Energieträger:]]))=TRUE,1,0)</f>
        <v>0</v>
      </c>
      <c r="S149" s="1">
        <f>IF(ISNUMBER(SEARCH("anderes",Tabelle_Frageboegen[[#This Row],[Bisheriger Energieträger:]]))=TRUE,1,0)</f>
        <v>0</v>
      </c>
      <c r="T149" s="2">
        <v>2500</v>
      </c>
      <c r="U149" s="2">
        <v>0</v>
      </c>
      <c r="V149" s="2">
        <v>0</v>
      </c>
      <c r="W149" s="2">
        <v>0</v>
      </c>
      <c r="X149" s="2">
        <v>0</v>
      </c>
      <c r="Y149" s="2">
        <v>0</v>
      </c>
      <c r="Z149" s="2">
        <v>0</v>
      </c>
      <c r="AA149" s="2">
        <v>0</v>
      </c>
      <c r="AB149" s="3">
        <f>IF(SUM(Tabelle_Frageboegen[[#This Row],[Heizöl (l/a)]:[Holzhackschnitzel (Schüttraummeter/a):]])=0,1,0)</f>
        <v>0</v>
      </c>
    </row>
    <row r="150" spans="1:28" x14ac:dyDescent="0.25">
      <c r="A150" s="1">
        <v>135</v>
      </c>
      <c r="B150" s="1" t="s">
        <v>36</v>
      </c>
      <c r="C150" s="1" t="s">
        <v>140</v>
      </c>
      <c r="D150" s="1" t="s">
        <v>4</v>
      </c>
      <c r="E150" s="1">
        <f>IF(Tabelle_Frageboegen[[#This Row],[Anschlussinteresse:]]="ja",1,0)</f>
        <v>1</v>
      </c>
      <c r="F150" s="1">
        <f>IF(Tabelle_Frageboegen[[#This Row],[Anschlussinteresse:]]="ja &amp; unklar",1,0)</f>
        <v>0</v>
      </c>
      <c r="G150" s="1">
        <f>IF(Tabelle_Frageboegen[[#This Row],[Anschlussinteresse:]]="unklar",1,0)</f>
        <v>0</v>
      </c>
      <c r="H150" s="1">
        <f>IF(Tabelle_Frageboegen[[#This Row],[Anschlussinteresse:]]="nein &amp; unklar",1,0)</f>
        <v>0</v>
      </c>
      <c r="I150" s="1">
        <f>IF(Tabelle_Frageboegen[[#This Row],[Anschlussinteresse:]]="nein",1,0)</f>
        <v>0</v>
      </c>
      <c r="J150" s="1" t="s">
        <v>10</v>
      </c>
      <c r="K150" s="1">
        <f>IF(ISNUMBER(SEARCH("Heizöl",Tabelle_Frageboegen[[#This Row],[Bisheriger Energieträger:]]))=TRUE,1,0)</f>
        <v>1</v>
      </c>
      <c r="L150" s="1">
        <f>IF(ISNUMBER(SEARCH("Erdgas",Tabelle_Frageboegen[[#This Row],[Bisheriger Energieträger:]]))=TRUE,1,0)</f>
        <v>0</v>
      </c>
      <c r="M150" s="1">
        <f>IF(ISNUMBER(SEARCH("Flüssiggas",Tabelle_Frageboegen[[#This Row],[Bisheriger Energieträger:]]))=TRUE,1,0)</f>
        <v>0</v>
      </c>
      <c r="N150" s="1">
        <f>IF(ISNUMBER(SEARCH("Strom",Tabelle_Frageboegen[[#This Row],[Bisheriger Energieträger:]]))=TRUE,1,0)</f>
        <v>0</v>
      </c>
      <c r="O150" s="1">
        <f>IF(ISNUMBER(SEARCH("Wärmepumpe",Tabelle_Frageboegen[[#This Row],[Bisheriger Energieträger:]]))=TRUE,1,0)</f>
        <v>0</v>
      </c>
      <c r="P150" s="1">
        <f>IF(ISNUMBER(SEARCH("Holz",Tabelle_Frageboegen[[#This Row],[Bisheriger Energieträger:]]))=TRUE,1,0)</f>
        <v>0</v>
      </c>
      <c r="Q150" s="1">
        <f>IF(ISNUMBER(SEARCH("Pellets",Tabelle_Frageboegen[[#This Row],[Bisheriger Energieträger:]]))=TRUE,1,0)</f>
        <v>0</v>
      </c>
      <c r="R150" s="1">
        <f>IF(ISNUMBER(SEARCH("Hackschnitzel",Tabelle_Frageboegen[[#This Row],[Bisheriger Energieträger:]]))=TRUE,1,0)</f>
        <v>0</v>
      </c>
      <c r="S150" s="1">
        <f>IF(ISNUMBER(SEARCH("anderes",Tabelle_Frageboegen[[#This Row],[Bisheriger Energieträger:]]))=TRUE,1,0)</f>
        <v>0</v>
      </c>
      <c r="T150" s="2">
        <v>1200</v>
      </c>
      <c r="U150" s="2">
        <v>0</v>
      </c>
      <c r="V150" s="2">
        <v>0</v>
      </c>
      <c r="W150" s="2">
        <v>0</v>
      </c>
      <c r="X150" s="2">
        <v>0</v>
      </c>
      <c r="Y150" s="2">
        <v>0</v>
      </c>
      <c r="Z150" s="2">
        <v>0</v>
      </c>
      <c r="AA150" s="2">
        <v>0</v>
      </c>
      <c r="AB150" s="3">
        <f>IF(SUM(Tabelle_Frageboegen[[#This Row],[Heizöl (l/a)]:[Holzhackschnitzel (Schüttraummeter/a):]])=0,1,0)</f>
        <v>0</v>
      </c>
    </row>
    <row r="151" spans="1:28" x14ac:dyDescent="0.25">
      <c r="A151" s="1">
        <v>136</v>
      </c>
      <c r="B151" s="1" t="s">
        <v>62</v>
      </c>
      <c r="C151" s="1" t="s">
        <v>143</v>
      </c>
      <c r="D151" s="1" t="s">
        <v>8</v>
      </c>
      <c r="E151" s="1">
        <f>IF(Tabelle_Frageboegen[[#This Row],[Anschlussinteresse:]]="ja",1,0)</f>
        <v>0</v>
      </c>
      <c r="F151" s="1">
        <f>IF(Tabelle_Frageboegen[[#This Row],[Anschlussinteresse:]]="ja &amp; unklar",1,0)</f>
        <v>0</v>
      </c>
      <c r="G151" s="1">
        <f>IF(Tabelle_Frageboegen[[#This Row],[Anschlussinteresse:]]="unklar",1,0)</f>
        <v>0</v>
      </c>
      <c r="H151" s="1">
        <f>IF(Tabelle_Frageboegen[[#This Row],[Anschlussinteresse:]]="nein &amp; unklar",1,0)</f>
        <v>0</v>
      </c>
      <c r="I151" s="1">
        <f>IF(Tabelle_Frageboegen[[#This Row],[Anschlussinteresse:]]="nein",1,0)</f>
        <v>1</v>
      </c>
      <c r="J151" s="1" t="s">
        <v>53</v>
      </c>
      <c r="K151" s="1">
        <f>IF(ISNUMBER(SEARCH("Heizöl",Tabelle_Frageboegen[[#This Row],[Bisheriger Energieträger:]]))=TRUE,1,0)</f>
        <v>0</v>
      </c>
      <c r="L151" s="1">
        <f>IF(ISNUMBER(SEARCH("Erdgas",Tabelle_Frageboegen[[#This Row],[Bisheriger Energieträger:]]))=TRUE,1,0)</f>
        <v>1</v>
      </c>
      <c r="M151" s="1">
        <f>IF(ISNUMBER(SEARCH("Flüssiggas",Tabelle_Frageboegen[[#This Row],[Bisheriger Energieträger:]]))=TRUE,1,0)</f>
        <v>0</v>
      </c>
      <c r="N151" s="1">
        <f>IF(ISNUMBER(SEARCH("Strom",Tabelle_Frageboegen[[#This Row],[Bisheriger Energieträger:]]))=TRUE,1,0)</f>
        <v>0</v>
      </c>
      <c r="O151" s="1">
        <f>IF(ISNUMBER(SEARCH("Wärmepumpe",Tabelle_Frageboegen[[#This Row],[Bisheriger Energieträger:]]))=TRUE,1,0)</f>
        <v>0</v>
      </c>
      <c r="P151" s="1">
        <f>IF(ISNUMBER(SEARCH("Holz",Tabelle_Frageboegen[[#This Row],[Bisheriger Energieträger:]]))=TRUE,1,0)</f>
        <v>1</v>
      </c>
      <c r="Q151" s="1">
        <f>IF(ISNUMBER(SEARCH("Pellets",Tabelle_Frageboegen[[#This Row],[Bisheriger Energieträger:]]))=TRUE,1,0)</f>
        <v>0</v>
      </c>
      <c r="R151" s="1">
        <f>IF(ISNUMBER(SEARCH("Hackschnitzel",Tabelle_Frageboegen[[#This Row],[Bisheriger Energieträger:]]))=TRUE,1,0)</f>
        <v>0</v>
      </c>
      <c r="S151" s="1">
        <f>IF(ISNUMBER(SEARCH("anderes",Tabelle_Frageboegen[[#This Row],[Bisheriger Energieträger:]]))=TRUE,1,0)</f>
        <v>0</v>
      </c>
      <c r="T151" s="2">
        <v>0</v>
      </c>
      <c r="U151" s="2">
        <v>1100</v>
      </c>
      <c r="V151" s="2">
        <v>0</v>
      </c>
      <c r="W151" s="2">
        <v>0</v>
      </c>
      <c r="X151" s="2">
        <v>0</v>
      </c>
      <c r="Y151" s="2">
        <v>4</v>
      </c>
      <c r="Z151" s="2">
        <v>0</v>
      </c>
      <c r="AA151" s="2">
        <v>0</v>
      </c>
      <c r="AB151" s="3">
        <f>IF(SUM(Tabelle_Frageboegen[[#This Row],[Heizöl (l/a)]:[Holzhackschnitzel (Schüttraummeter/a):]])=0,1,0)</f>
        <v>0</v>
      </c>
    </row>
    <row r="152" spans="1:28" x14ac:dyDescent="0.25">
      <c r="A152" s="1">
        <v>137</v>
      </c>
      <c r="B152" s="1" t="s">
        <v>66</v>
      </c>
      <c r="C152" s="1" t="s">
        <v>143</v>
      </c>
      <c r="D152" s="1" t="s">
        <v>4</v>
      </c>
      <c r="E152" s="1">
        <f>IF(Tabelle_Frageboegen[[#This Row],[Anschlussinteresse:]]="ja",1,0)</f>
        <v>1</v>
      </c>
      <c r="F152" s="1">
        <f>IF(Tabelle_Frageboegen[[#This Row],[Anschlussinteresse:]]="ja &amp; unklar",1,0)</f>
        <v>0</v>
      </c>
      <c r="G152" s="1">
        <f>IF(Tabelle_Frageboegen[[#This Row],[Anschlussinteresse:]]="unklar",1,0)</f>
        <v>0</v>
      </c>
      <c r="H152" s="1">
        <f>IF(Tabelle_Frageboegen[[#This Row],[Anschlussinteresse:]]="nein &amp; unklar",1,0)</f>
        <v>0</v>
      </c>
      <c r="I152" s="1">
        <f>IF(Tabelle_Frageboegen[[#This Row],[Anschlussinteresse:]]="nein",1,0)</f>
        <v>0</v>
      </c>
      <c r="J152" s="1" t="s">
        <v>11</v>
      </c>
      <c r="K152" s="1">
        <f>IF(ISNUMBER(SEARCH("Heizöl",Tabelle_Frageboegen[[#This Row],[Bisheriger Energieträger:]]))=TRUE,1,0)</f>
        <v>0</v>
      </c>
      <c r="L152" s="1">
        <f>IF(ISNUMBER(SEARCH("Erdgas",Tabelle_Frageboegen[[#This Row],[Bisheriger Energieträger:]]))=TRUE,1,0)</f>
        <v>1</v>
      </c>
      <c r="M152" s="1">
        <f>IF(ISNUMBER(SEARCH("Flüssiggas",Tabelle_Frageboegen[[#This Row],[Bisheriger Energieträger:]]))=TRUE,1,0)</f>
        <v>0</v>
      </c>
      <c r="N152" s="1">
        <f>IF(ISNUMBER(SEARCH("Strom",Tabelle_Frageboegen[[#This Row],[Bisheriger Energieträger:]]))=TRUE,1,0)</f>
        <v>0</v>
      </c>
      <c r="O152" s="1">
        <f>IF(ISNUMBER(SEARCH("Wärmepumpe",Tabelle_Frageboegen[[#This Row],[Bisheriger Energieträger:]]))=TRUE,1,0)</f>
        <v>0</v>
      </c>
      <c r="P152" s="1">
        <f>IF(ISNUMBER(SEARCH("Holz",Tabelle_Frageboegen[[#This Row],[Bisheriger Energieträger:]]))=TRUE,1,0)</f>
        <v>0</v>
      </c>
      <c r="Q152" s="1">
        <f>IF(ISNUMBER(SEARCH("Pellets",Tabelle_Frageboegen[[#This Row],[Bisheriger Energieträger:]]))=TRUE,1,0)</f>
        <v>0</v>
      </c>
      <c r="R152" s="1">
        <f>IF(ISNUMBER(SEARCH("Hackschnitzel",Tabelle_Frageboegen[[#This Row],[Bisheriger Energieträger:]]))=TRUE,1,0)</f>
        <v>0</v>
      </c>
      <c r="S152" s="1">
        <f>IF(ISNUMBER(SEARCH("anderes",Tabelle_Frageboegen[[#This Row],[Bisheriger Energieträger:]]))=TRUE,1,0)</f>
        <v>0</v>
      </c>
      <c r="T152" s="2">
        <v>0</v>
      </c>
      <c r="U152" s="2">
        <v>1636.3636363636363</v>
      </c>
      <c r="V152" s="2">
        <v>0</v>
      </c>
      <c r="W152" s="2">
        <v>0</v>
      </c>
      <c r="X152" s="2">
        <v>0</v>
      </c>
      <c r="Y152" s="2">
        <v>0</v>
      </c>
      <c r="Z152" s="2">
        <v>0</v>
      </c>
      <c r="AA152" s="2">
        <v>0</v>
      </c>
      <c r="AB152" s="3">
        <f>IF(SUM(Tabelle_Frageboegen[[#This Row],[Heizöl (l/a)]:[Holzhackschnitzel (Schüttraummeter/a):]])=0,1,0)</f>
        <v>0</v>
      </c>
    </row>
    <row r="153" spans="1:28" x14ac:dyDescent="0.25">
      <c r="A153" s="1">
        <v>138</v>
      </c>
      <c r="B153" s="1" t="s">
        <v>56</v>
      </c>
      <c r="C153" s="1" t="s">
        <v>140</v>
      </c>
      <c r="D153" s="1" t="s">
        <v>8</v>
      </c>
      <c r="E153" s="1">
        <f>IF(Tabelle_Frageboegen[[#This Row],[Anschlussinteresse:]]="ja",1,0)</f>
        <v>0</v>
      </c>
      <c r="F153" s="1">
        <f>IF(Tabelle_Frageboegen[[#This Row],[Anschlussinteresse:]]="ja &amp; unklar",1,0)</f>
        <v>0</v>
      </c>
      <c r="G153" s="1">
        <f>IF(Tabelle_Frageboegen[[#This Row],[Anschlussinteresse:]]="unklar",1,0)</f>
        <v>0</v>
      </c>
      <c r="H153" s="1">
        <f>IF(Tabelle_Frageboegen[[#This Row],[Anschlussinteresse:]]="nein &amp; unklar",1,0)</f>
        <v>0</v>
      </c>
      <c r="I153" s="1">
        <f>IF(Tabelle_Frageboegen[[#This Row],[Anschlussinteresse:]]="nein",1,0)</f>
        <v>1</v>
      </c>
      <c r="J153" s="1" t="s">
        <v>33</v>
      </c>
      <c r="K153" s="1">
        <f>IF(ISNUMBER(SEARCH("Heizöl",Tabelle_Frageboegen[[#This Row],[Bisheriger Energieträger:]]))=TRUE,1,0)</f>
        <v>0</v>
      </c>
      <c r="L153" s="1">
        <f>IF(ISNUMBER(SEARCH("Erdgas",Tabelle_Frageboegen[[#This Row],[Bisheriger Energieträger:]]))=TRUE,1,0)</f>
        <v>0</v>
      </c>
      <c r="M153" s="1">
        <f>IF(ISNUMBER(SEARCH("Flüssiggas",Tabelle_Frageboegen[[#This Row],[Bisheriger Energieträger:]]))=TRUE,1,0)</f>
        <v>0</v>
      </c>
      <c r="N153" s="1">
        <f>IF(ISNUMBER(SEARCH("Strom",Tabelle_Frageboegen[[#This Row],[Bisheriger Energieträger:]]))=TRUE,1,0)</f>
        <v>0</v>
      </c>
      <c r="O153" s="1">
        <f>IF(ISNUMBER(SEARCH("Wärmepumpe",Tabelle_Frageboegen[[#This Row],[Bisheriger Energieträger:]]))=TRUE,1,0)</f>
        <v>1</v>
      </c>
      <c r="P153" s="1">
        <f>IF(ISNUMBER(SEARCH("Holz",Tabelle_Frageboegen[[#This Row],[Bisheriger Energieträger:]]))=TRUE,1,0)</f>
        <v>1</v>
      </c>
      <c r="Q153" s="1">
        <f>IF(ISNUMBER(SEARCH("Pellets",Tabelle_Frageboegen[[#This Row],[Bisheriger Energieträger:]]))=TRUE,1,0)</f>
        <v>0</v>
      </c>
      <c r="R153" s="1">
        <f>IF(ISNUMBER(SEARCH("Hackschnitzel",Tabelle_Frageboegen[[#This Row],[Bisheriger Energieträger:]]))=TRUE,1,0)</f>
        <v>0</v>
      </c>
      <c r="S153" s="1">
        <f>IF(ISNUMBER(SEARCH("anderes",Tabelle_Frageboegen[[#This Row],[Bisheriger Energieträger:]]))=TRUE,1,0)</f>
        <v>0</v>
      </c>
      <c r="T153" s="2">
        <v>0</v>
      </c>
      <c r="U153" s="2">
        <v>0</v>
      </c>
      <c r="V153" s="2">
        <v>0</v>
      </c>
      <c r="W153" s="2">
        <v>0</v>
      </c>
      <c r="X153" s="2">
        <v>0</v>
      </c>
      <c r="Y153" s="2">
        <v>1</v>
      </c>
      <c r="Z153" s="2">
        <v>0</v>
      </c>
      <c r="AA153" s="2">
        <v>0</v>
      </c>
      <c r="AB153" s="3">
        <f>IF(SUM(Tabelle_Frageboegen[[#This Row],[Heizöl (l/a)]:[Holzhackschnitzel (Schüttraummeter/a):]])=0,1,0)</f>
        <v>0</v>
      </c>
    </row>
    <row r="154" spans="1:28" x14ac:dyDescent="0.25">
      <c r="A154" s="1">
        <v>139</v>
      </c>
      <c r="B154" s="1" t="s">
        <v>29</v>
      </c>
      <c r="C154" s="1" t="s">
        <v>140</v>
      </c>
      <c r="D154" s="1" t="s">
        <v>8</v>
      </c>
      <c r="E154" s="1">
        <f>IF(Tabelle_Frageboegen[[#This Row],[Anschlussinteresse:]]="ja",1,0)</f>
        <v>0</v>
      </c>
      <c r="F154" s="1">
        <f>IF(Tabelle_Frageboegen[[#This Row],[Anschlussinteresse:]]="ja &amp; unklar",1,0)</f>
        <v>0</v>
      </c>
      <c r="G154" s="1">
        <f>IF(Tabelle_Frageboegen[[#This Row],[Anschlussinteresse:]]="unklar",1,0)</f>
        <v>0</v>
      </c>
      <c r="H154" s="1">
        <f>IF(Tabelle_Frageboegen[[#This Row],[Anschlussinteresse:]]="nein &amp; unklar",1,0)</f>
        <v>0</v>
      </c>
      <c r="I154" s="1">
        <f>IF(Tabelle_Frageboegen[[#This Row],[Anschlussinteresse:]]="nein",1,0)</f>
        <v>1</v>
      </c>
      <c r="J154" s="1" t="s">
        <v>14</v>
      </c>
      <c r="K154" s="1">
        <f>IF(ISNUMBER(SEARCH("Heizöl",Tabelle_Frageboegen[[#This Row],[Bisheriger Energieträger:]]))=TRUE,1,0)</f>
        <v>0</v>
      </c>
      <c r="L154" s="1">
        <f>IF(ISNUMBER(SEARCH("Erdgas",Tabelle_Frageboegen[[#This Row],[Bisheriger Energieträger:]]))=TRUE,1,0)</f>
        <v>0</v>
      </c>
      <c r="M154" s="1">
        <f>IF(ISNUMBER(SEARCH("Flüssiggas",Tabelle_Frageboegen[[#This Row],[Bisheriger Energieträger:]]))=TRUE,1,0)</f>
        <v>0</v>
      </c>
      <c r="N154" s="1">
        <f>IF(ISNUMBER(SEARCH("Strom",Tabelle_Frageboegen[[#This Row],[Bisheriger Energieträger:]]))=TRUE,1,0)</f>
        <v>0</v>
      </c>
      <c r="O154" s="1">
        <f>IF(ISNUMBER(SEARCH("Wärmepumpe",Tabelle_Frageboegen[[#This Row],[Bisheriger Energieträger:]]))=TRUE,1,0)</f>
        <v>1</v>
      </c>
      <c r="P154" s="1">
        <f>IF(ISNUMBER(SEARCH("Holz",Tabelle_Frageboegen[[#This Row],[Bisheriger Energieträger:]]))=TRUE,1,0)</f>
        <v>0</v>
      </c>
      <c r="Q154" s="1">
        <f>IF(ISNUMBER(SEARCH("Pellets",Tabelle_Frageboegen[[#This Row],[Bisheriger Energieträger:]]))=TRUE,1,0)</f>
        <v>0</v>
      </c>
      <c r="R154" s="1">
        <f>IF(ISNUMBER(SEARCH("Hackschnitzel",Tabelle_Frageboegen[[#This Row],[Bisheriger Energieträger:]]))=TRUE,1,0)</f>
        <v>0</v>
      </c>
      <c r="S154" s="1">
        <f>IF(ISNUMBER(SEARCH("anderes",Tabelle_Frageboegen[[#This Row],[Bisheriger Energieträger:]]))=TRUE,1,0)</f>
        <v>0</v>
      </c>
      <c r="T154" s="2">
        <v>0</v>
      </c>
      <c r="U154" s="2">
        <v>0</v>
      </c>
      <c r="V154" s="2">
        <v>0</v>
      </c>
      <c r="W154" s="2">
        <v>0</v>
      </c>
      <c r="X154" s="2">
        <v>2500</v>
      </c>
      <c r="Y154" s="2">
        <v>0</v>
      </c>
      <c r="Z154" s="2">
        <v>0</v>
      </c>
      <c r="AA154" s="2">
        <v>0</v>
      </c>
      <c r="AB154" s="3">
        <f>IF(SUM(Tabelle_Frageboegen[[#This Row],[Heizöl (l/a)]:[Holzhackschnitzel (Schüttraummeter/a):]])=0,1,0)</f>
        <v>0</v>
      </c>
    </row>
    <row r="155" spans="1:28" x14ac:dyDescent="0.25">
      <c r="A155" s="1">
        <v>140</v>
      </c>
      <c r="B155" s="1" t="s">
        <v>28</v>
      </c>
      <c r="C155" s="1" t="s">
        <v>143</v>
      </c>
      <c r="D155" s="1" t="s">
        <v>8</v>
      </c>
      <c r="E155" s="1">
        <f>IF(Tabelle_Frageboegen[[#This Row],[Anschlussinteresse:]]="ja",1,0)</f>
        <v>0</v>
      </c>
      <c r="F155" s="1">
        <f>IF(Tabelle_Frageboegen[[#This Row],[Anschlussinteresse:]]="ja &amp; unklar",1,0)</f>
        <v>0</v>
      </c>
      <c r="G155" s="1">
        <f>IF(Tabelle_Frageboegen[[#This Row],[Anschlussinteresse:]]="unklar",1,0)</f>
        <v>0</v>
      </c>
      <c r="H155" s="1">
        <f>IF(Tabelle_Frageboegen[[#This Row],[Anschlussinteresse:]]="nein &amp; unklar",1,0)</f>
        <v>0</v>
      </c>
      <c r="I155" s="1">
        <f>IF(Tabelle_Frageboegen[[#This Row],[Anschlussinteresse:]]="nein",1,0)</f>
        <v>1</v>
      </c>
      <c r="J155" s="1" t="s">
        <v>14</v>
      </c>
      <c r="K155" s="1">
        <f>IF(ISNUMBER(SEARCH("Heizöl",Tabelle_Frageboegen[[#This Row],[Bisheriger Energieträger:]]))=TRUE,1,0)</f>
        <v>0</v>
      </c>
      <c r="L155" s="1">
        <f>IF(ISNUMBER(SEARCH("Erdgas",Tabelle_Frageboegen[[#This Row],[Bisheriger Energieträger:]]))=TRUE,1,0)</f>
        <v>0</v>
      </c>
      <c r="M155" s="1">
        <f>IF(ISNUMBER(SEARCH("Flüssiggas",Tabelle_Frageboegen[[#This Row],[Bisheriger Energieträger:]]))=TRUE,1,0)</f>
        <v>0</v>
      </c>
      <c r="N155" s="1">
        <f>IF(ISNUMBER(SEARCH("Strom",Tabelle_Frageboegen[[#This Row],[Bisheriger Energieträger:]]))=TRUE,1,0)</f>
        <v>0</v>
      </c>
      <c r="O155" s="1">
        <f>IF(ISNUMBER(SEARCH("Wärmepumpe",Tabelle_Frageboegen[[#This Row],[Bisheriger Energieträger:]]))=TRUE,1,0)</f>
        <v>1</v>
      </c>
      <c r="P155" s="1">
        <f>IF(ISNUMBER(SEARCH("Holz",Tabelle_Frageboegen[[#This Row],[Bisheriger Energieträger:]]))=TRUE,1,0)</f>
        <v>0</v>
      </c>
      <c r="Q155" s="1">
        <f>IF(ISNUMBER(SEARCH("Pellets",Tabelle_Frageboegen[[#This Row],[Bisheriger Energieträger:]]))=TRUE,1,0)</f>
        <v>0</v>
      </c>
      <c r="R155" s="1">
        <f>IF(ISNUMBER(SEARCH("Hackschnitzel",Tabelle_Frageboegen[[#This Row],[Bisheriger Energieträger:]]))=TRUE,1,0)</f>
        <v>0</v>
      </c>
      <c r="S155" s="1">
        <f>IF(ISNUMBER(SEARCH("anderes",Tabelle_Frageboegen[[#This Row],[Bisheriger Energieträger:]]))=TRUE,1,0)</f>
        <v>0</v>
      </c>
      <c r="T155" s="2">
        <v>0</v>
      </c>
      <c r="U155" s="2">
        <v>0</v>
      </c>
      <c r="V155" s="2">
        <v>0</v>
      </c>
      <c r="W155" s="2">
        <v>0</v>
      </c>
      <c r="X155" s="2">
        <v>5200</v>
      </c>
      <c r="Y155" s="2">
        <v>0</v>
      </c>
      <c r="Z155" s="2">
        <v>0</v>
      </c>
      <c r="AA155" s="2">
        <v>0</v>
      </c>
      <c r="AB155" s="3">
        <f>IF(SUM(Tabelle_Frageboegen[[#This Row],[Heizöl (l/a)]:[Holzhackschnitzel (Schüttraummeter/a):]])=0,1,0)</f>
        <v>0</v>
      </c>
    </row>
    <row r="156" spans="1:28" x14ac:dyDescent="0.25">
      <c r="A156" s="1">
        <v>141</v>
      </c>
      <c r="B156" s="1" t="s">
        <v>54</v>
      </c>
      <c r="C156" s="1" t="s">
        <v>140</v>
      </c>
      <c r="D156" s="1" t="s">
        <v>4</v>
      </c>
      <c r="E156" s="1">
        <f>IF(Tabelle_Frageboegen[[#This Row],[Anschlussinteresse:]]="ja",1,0)</f>
        <v>1</v>
      </c>
      <c r="F156" s="1">
        <f>IF(Tabelle_Frageboegen[[#This Row],[Anschlussinteresse:]]="ja &amp; unklar",1,0)</f>
        <v>0</v>
      </c>
      <c r="G156" s="1">
        <f>IF(Tabelle_Frageboegen[[#This Row],[Anschlussinteresse:]]="unklar",1,0)</f>
        <v>0</v>
      </c>
      <c r="H156" s="1">
        <f>IF(Tabelle_Frageboegen[[#This Row],[Anschlussinteresse:]]="nein &amp; unklar",1,0)</f>
        <v>0</v>
      </c>
      <c r="I156" s="1">
        <f>IF(Tabelle_Frageboegen[[#This Row],[Anschlussinteresse:]]="nein",1,0)</f>
        <v>0</v>
      </c>
      <c r="J156" s="1" t="s">
        <v>86</v>
      </c>
      <c r="K156" s="1">
        <f>IF(ISNUMBER(SEARCH("Heizöl",Tabelle_Frageboegen[[#This Row],[Bisheriger Energieträger:]]))=TRUE,1,0)</f>
        <v>1</v>
      </c>
      <c r="L156" s="1">
        <f>IF(ISNUMBER(SEARCH("Erdgas",Tabelle_Frageboegen[[#This Row],[Bisheriger Energieträger:]]))=TRUE,1,0)</f>
        <v>0</v>
      </c>
      <c r="M156" s="1">
        <f>IF(ISNUMBER(SEARCH("Flüssiggas",Tabelle_Frageboegen[[#This Row],[Bisheriger Energieträger:]]))=TRUE,1,0)</f>
        <v>0</v>
      </c>
      <c r="N156" s="1">
        <f>IF(ISNUMBER(SEARCH("Strom",Tabelle_Frageboegen[[#This Row],[Bisheriger Energieträger:]]))=TRUE,1,0)</f>
        <v>0</v>
      </c>
      <c r="O156" s="1">
        <f>IF(ISNUMBER(SEARCH("Wärmepumpe",Tabelle_Frageboegen[[#This Row],[Bisheriger Energieträger:]]))=TRUE,1,0)</f>
        <v>0</v>
      </c>
      <c r="P156" s="1">
        <f>IF(ISNUMBER(SEARCH("Holz",Tabelle_Frageboegen[[#This Row],[Bisheriger Energieträger:]]))=TRUE,1,0)</f>
        <v>1</v>
      </c>
      <c r="Q156" s="1">
        <f>IF(ISNUMBER(SEARCH("Pellets",Tabelle_Frageboegen[[#This Row],[Bisheriger Energieträger:]]))=TRUE,1,0)</f>
        <v>1</v>
      </c>
      <c r="R156" s="1">
        <f>IF(ISNUMBER(SEARCH("Hackschnitzel",Tabelle_Frageboegen[[#This Row],[Bisheriger Energieträger:]]))=TRUE,1,0)</f>
        <v>0</v>
      </c>
      <c r="S156" s="1">
        <f>IF(ISNUMBER(SEARCH("anderes",Tabelle_Frageboegen[[#This Row],[Bisheriger Energieträger:]]))=TRUE,1,0)</f>
        <v>0</v>
      </c>
      <c r="T156" s="2">
        <v>2500</v>
      </c>
      <c r="U156" s="2">
        <v>0</v>
      </c>
      <c r="V156" s="2">
        <v>0</v>
      </c>
      <c r="W156" s="2">
        <v>0</v>
      </c>
      <c r="X156" s="2">
        <v>0</v>
      </c>
      <c r="Y156" s="2">
        <v>3</v>
      </c>
      <c r="Z156" s="2">
        <v>0</v>
      </c>
      <c r="AA156" s="2">
        <v>0</v>
      </c>
      <c r="AB156" s="3">
        <f>IF(SUM(Tabelle_Frageboegen[[#This Row],[Heizöl (l/a)]:[Holzhackschnitzel (Schüttraummeter/a):]])=0,1,0)</f>
        <v>0</v>
      </c>
    </row>
    <row r="157" spans="1:28" x14ac:dyDescent="0.25">
      <c r="A157" s="1">
        <v>142</v>
      </c>
      <c r="B157" s="1" t="s">
        <v>40</v>
      </c>
      <c r="C157" s="1" t="s">
        <v>142</v>
      </c>
      <c r="D157" s="1" t="s">
        <v>8</v>
      </c>
      <c r="E157" s="1">
        <f>IF(Tabelle_Frageboegen[[#This Row],[Anschlussinteresse:]]="ja",1,0)</f>
        <v>0</v>
      </c>
      <c r="F157" s="1">
        <f>IF(Tabelle_Frageboegen[[#This Row],[Anschlussinteresse:]]="ja &amp; unklar",1,0)</f>
        <v>0</v>
      </c>
      <c r="G157" s="1">
        <f>IF(Tabelle_Frageboegen[[#This Row],[Anschlussinteresse:]]="unklar",1,0)</f>
        <v>0</v>
      </c>
      <c r="H157" s="1">
        <f>IF(Tabelle_Frageboegen[[#This Row],[Anschlussinteresse:]]="nein &amp; unklar",1,0)</f>
        <v>0</v>
      </c>
      <c r="I157" s="1">
        <f>IF(Tabelle_Frageboegen[[#This Row],[Anschlussinteresse:]]="nein",1,0)</f>
        <v>1</v>
      </c>
      <c r="J157" s="1" t="s">
        <v>14</v>
      </c>
      <c r="K157" s="1">
        <f>IF(ISNUMBER(SEARCH("Heizöl",Tabelle_Frageboegen[[#This Row],[Bisheriger Energieträger:]]))=TRUE,1,0)</f>
        <v>0</v>
      </c>
      <c r="L157" s="1">
        <f>IF(ISNUMBER(SEARCH("Erdgas",Tabelle_Frageboegen[[#This Row],[Bisheriger Energieträger:]]))=TRUE,1,0)</f>
        <v>0</v>
      </c>
      <c r="M157" s="1">
        <f>IF(ISNUMBER(SEARCH("Flüssiggas",Tabelle_Frageboegen[[#This Row],[Bisheriger Energieträger:]]))=TRUE,1,0)</f>
        <v>0</v>
      </c>
      <c r="N157" s="1">
        <f>IF(ISNUMBER(SEARCH("Strom",Tabelle_Frageboegen[[#This Row],[Bisheriger Energieträger:]]))=TRUE,1,0)</f>
        <v>0</v>
      </c>
      <c r="O157" s="1">
        <f>IF(ISNUMBER(SEARCH("Wärmepumpe",Tabelle_Frageboegen[[#This Row],[Bisheriger Energieträger:]]))=TRUE,1,0)</f>
        <v>1</v>
      </c>
      <c r="P157" s="1">
        <f>IF(ISNUMBER(SEARCH("Holz",Tabelle_Frageboegen[[#This Row],[Bisheriger Energieträger:]]))=TRUE,1,0)</f>
        <v>0</v>
      </c>
      <c r="Q157" s="1">
        <f>IF(ISNUMBER(SEARCH("Pellets",Tabelle_Frageboegen[[#This Row],[Bisheriger Energieträger:]]))=TRUE,1,0)</f>
        <v>0</v>
      </c>
      <c r="R157" s="1">
        <f>IF(ISNUMBER(SEARCH("Hackschnitzel",Tabelle_Frageboegen[[#This Row],[Bisheriger Energieträger:]]))=TRUE,1,0)</f>
        <v>0</v>
      </c>
      <c r="S157" s="1">
        <f>IF(ISNUMBER(SEARCH("anderes",Tabelle_Frageboegen[[#This Row],[Bisheriger Energieträger:]]))=TRUE,1,0)</f>
        <v>0</v>
      </c>
      <c r="T157" s="2">
        <v>0</v>
      </c>
      <c r="U157" s="2">
        <v>0</v>
      </c>
      <c r="V157" s="2">
        <v>0</v>
      </c>
      <c r="W157" s="2">
        <v>0</v>
      </c>
      <c r="X157" s="2">
        <v>9000</v>
      </c>
      <c r="Y157" s="2">
        <v>0</v>
      </c>
      <c r="Z157" s="2">
        <v>0</v>
      </c>
      <c r="AA157" s="2">
        <v>0</v>
      </c>
      <c r="AB157" s="3">
        <f>IF(SUM(Tabelle_Frageboegen[[#This Row],[Heizöl (l/a)]:[Holzhackschnitzel (Schüttraummeter/a):]])=0,1,0)</f>
        <v>0</v>
      </c>
    </row>
    <row r="158" spans="1:28" x14ac:dyDescent="0.25">
      <c r="A158" s="1">
        <v>143</v>
      </c>
      <c r="B158" s="1" t="s">
        <v>28</v>
      </c>
      <c r="C158" s="1" t="s">
        <v>143</v>
      </c>
      <c r="D158" s="1" t="s">
        <v>6</v>
      </c>
      <c r="E158" s="1">
        <f>IF(Tabelle_Frageboegen[[#This Row],[Anschlussinteresse:]]="ja",1,0)</f>
        <v>0</v>
      </c>
      <c r="F158" s="1">
        <f>IF(Tabelle_Frageboegen[[#This Row],[Anschlussinteresse:]]="ja &amp; unklar",1,0)</f>
        <v>0</v>
      </c>
      <c r="G158" s="1">
        <f>IF(Tabelle_Frageboegen[[#This Row],[Anschlussinteresse:]]="unklar",1,0)</f>
        <v>1</v>
      </c>
      <c r="H158" s="1">
        <f>IF(Tabelle_Frageboegen[[#This Row],[Anschlussinteresse:]]="nein &amp; unklar",1,0)</f>
        <v>0</v>
      </c>
      <c r="I158" s="1">
        <f>IF(Tabelle_Frageboegen[[#This Row],[Anschlussinteresse:]]="nein",1,0)</f>
        <v>0</v>
      </c>
      <c r="J158" s="1" t="s">
        <v>11</v>
      </c>
      <c r="K158" s="1">
        <f>IF(ISNUMBER(SEARCH("Heizöl",Tabelle_Frageboegen[[#This Row],[Bisheriger Energieträger:]]))=TRUE,1,0)</f>
        <v>0</v>
      </c>
      <c r="L158" s="1">
        <f>IF(ISNUMBER(SEARCH("Erdgas",Tabelle_Frageboegen[[#This Row],[Bisheriger Energieträger:]]))=TRUE,1,0)</f>
        <v>1</v>
      </c>
      <c r="M158" s="1">
        <f>IF(ISNUMBER(SEARCH("Flüssiggas",Tabelle_Frageboegen[[#This Row],[Bisheriger Energieträger:]]))=TRUE,1,0)</f>
        <v>0</v>
      </c>
      <c r="N158" s="1">
        <f>IF(ISNUMBER(SEARCH("Strom",Tabelle_Frageboegen[[#This Row],[Bisheriger Energieträger:]]))=TRUE,1,0)</f>
        <v>0</v>
      </c>
      <c r="O158" s="1">
        <f>IF(ISNUMBER(SEARCH("Wärmepumpe",Tabelle_Frageboegen[[#This Row],[Bisheriger Energieträger:]]))=TRUE,1,0)</f>
        <v>0</v>
      </c>
      <c r="P158" s="1">
        <f>IF(ISNUMBER(SEARCH("Holz",Tabelle_Frageboegen[[#This Row],[Bisheriger Energieträger:]]))=TRUE,1,0)</f>
        <v>0</v>
      </c>
      <c r="Q158" s="1">
        <f>IF(ISNUMBER(SEARCH("Pellets",Tabelle_Frageboegen[[#This Row],[Bisheriger Energieträger:]]))=TRUE,1,0)</f>
        <v>0</v>
      </c>
      <c r="R158" s="1">
        <f>IF(ISNUMBER(SEARCH("Hackschnitzel",Tabelle_Frageboegen[[#This Row],[Bisheriger Energieträger:]]))=TRUE,1,0)</f>
        <v>0</v>
      </c>
      <c r="S158" s="1">
        <f>IF(ISNUMBER(SEARCH("anderes",Tabelle_Frageboegen[[#This Row],[Bisheriger Energieträger:]]))=TRUE,1,0)</f>
        <v>0</v>
      </c>
      <c r="T158" s="2">
        <v>0</v>
      </c>
      <c r="U158" s="2">
        <v>2400</v>
      </c>
      <c r="V158" s="2">
        <v>0</v>
      </c>
      <c r="W158" s="2">
        <v>0</v>
      </c>
      <c r="X158" s="2">
        <v>0</v>
      </c>
      <c r="Y158" s="2">
        <v>0</v>
      </c>
      <c r="Z158" s="2">
        <v>0</v>
      </c>
      <c r="AA158" s="2">
        <v>0</v>
      </c>
      <c r="AB158" s="3">
        <f>IF(SUM(Tabelle_Frageboegen[[#This Row],[Heizöl (l/a)]:[Holzhackschnitzel (Schüttraummeter/a):]])=0,1,0)</f>
        <v>0</v>
      </c>
    </row>
    <row r="159" spans="1:28" x14ac:dyDescent="0.25">
      <c r="A159" s="1">
        <v>144</v>
      </c>
      <c r="B159" s="1" t="s">
        <v>36</v>
      </c>
      <c r="C159" s="1" t="s">
        <v>140</v>
      </c>
      <c r="D159" s="1" t="s">
        <v>4</v>
      </c>
      <c r="E159" s="1">
        <f>IF(Tabelle_Frageboegen[[#This Row],[Anschlussinteresse:]]="ja",1,0)</f>
        <v>1</v>
      </c>
      <c r="F159" s="1">
        <f>IF(Tabelle_Frageboegen[[#This Row],[Anschlussinteresse:]]="ja &amp; unklar",1,0)</f>
        <v>0</v>
      </c>
      <c r="G159" s="1">
        <f>IF(Tabelle_Frageboegen[[#This Row],[Anschlussinteresse:]]="unklar",1,0)</f>
        <v>0</v>
      </c>
      <c r="H159" s="1">
        <f>IF(Tabelle_Frageboegen[[#This Row],[Anschlussinteresse:]]="nein &amp; unklar",1,0)</f>
        <v>0</v>
      </c>
      <c r="I159" s="1">
        <f>IF(Tabelle_Frageboegen[[#This Row],[Anschlussinteresse:]]="nein",1,0)</f>
        <v>0</v>
      </c>
      <c r="J159" s="1" t="s">
        <v>53</v>
      </c>
      <c r="K159" s="1">
        <f>IF(ISNUMBER(SEARCH("Heizöl",Tabelle_Frageboegen[[#This Row],[Bisheriger Energieträger:]]))=TRUE,1,0)</f>
        <v>0</v>
      </c>
      <c r="L159" s="1">
        <f>IF(ISNUMBER(SEARCH("Erdgas",Tabelle_Frageboegen[[#This Row],[Bisheriger Energieträger:]]))=TRUE,1,0)</f>
        <v>1</v>
      </c>
      <c r="M159" s="1">
        <f>IF(ISNUMBER(SEARCH("Flüssiggas",Tabelle_Frageboegen[[#This Row],[Bisheriger Energieträger:]]))=TRUE,1,0)</f>
        <v>0</v>
      </c>
      <c r="N159" s="1">
        <f>IF(ISNUMBER(SEARCH("Strom",Tabelle_Frageboegen[[#This Row],[Bisheriger Energieträger:]]))=TRUE,1,0)</f>
        <v>0</v>
      </c>
      <c r="O159" s="1">
        <f>IF(ISNUMBER(SEARCH("Wärmepumpe",Tabelle_Frageboegen[[#This Row],[Bisheriger Energieträger:]]))=TRUE,1,0)</f>
        <v>0</v>
      </c>
      <c r="P159" s="1">
        <f>IF(ISNUMBER(SEARCH("Holz",Tabelle_Frageboegen[[#This Row],[Bisheriger Energieträger:]]))=TRUE,1,0)</f>
        <v>1</v>
      </c>
      <c r="Q159" s="1">
        <f>IF(ISNUMBER(SEARCH("Pellets",Tabelle_Frageboegen[[#This Row],[Bisheriger Energieträger:]]))=TRUE,1,0)</f>
        <v>0</v>
      </c>
      <c r="R159" s="1">
        <f>IF(ISNUMBER(SEARCH("Hackschnitzel",Tabelle_Frageboegen[[#This Row],[Bisheriger Energieträger:]]))=TRUE,1,0)</f>
        <v>0</v>
      </c>
      <c r="S159" s="1">
        <f>IF(ISNUMBER(SEARCH("anderes",Tabelle_Frageboegen[[#This Row],[Bisheriger Energieträger:]]))=TRUE,1,0)</f>
        <v>0</v>
      </c>
      <c r="T159" s="2">
        <v>0</v>
      </c>
      <c r="U159" s="2">
        <v>2200</v>
      </c>
      <c r="V159" s="2">
        <v>0</v>
      </c>
      <c r="W159" s="2">
        <v>0</v>
      </c>
      <c r="X159" s="2">
        <v>0</v>
      </c>
      <c r="Y159" s="2">
        <v>1.5</v>
      </c>
      <c r="Z159" s="2">
        <v>0</v>
      </c>
      <c r="AA159" s="2">
        <v>0</v>
      </c>
      <c r="AB159" s="3">
        <f>IF(SUM(Tabelle_Frageboegen[[#This Row],[Heizöl (l/a)]:[Holzhackschnitzel (Schüttraummeter/a):]])=0,1,0)</f>
        <v>0</v>
      </c>
    </row>
    <row r="160" spans="1:28" x14ac:dyDescent="0.25">
      <c r="A160" s="1">
        <v>145</v>
      </c>
      <c r="B160" s="1" t="s">
        <v>41</v>
      </c>
      <c r="C160" s="1" t="s">
        <v>143</v>
      </c>
      <c r="D160" s="1" t="s">
        <v>6</v>
      </c>
      <c r="E160" s="1">
        <f>IF(Tabelle_Frageboegen[[#This Row],[Anschlussinteresse:]]="ja",1,0)</f>
        <v>0</v>
      </c>
      <c r="F160" s="1">
        <f>IF(Tabelle_Frageboegen[[#This Row],[Anschlussinteresse:]]="ja &amp; unklar",1,0)</f>
        <v>0</v>
      </c>
      <c r="G160" s="1">
        <f>IF(Tabelle_Frageboegen[[#This Row],[Anschlussinteresse:]]="unklar",1,0)</f>
        <v>1</v>
      </c>
      <c r="H160" s="1">
        <f>IF(Tabelle_Frageboegen[[#This Row],[Anschlussinteresse:]]="nein &amp; unklar",1,0)</f>
        <v>0</v>
      </c>
      <c r="I160" s="1">
        <f>IF(Tabelle_Frageboegen[[#This Row],[Anschlussinteresse:]]="nein",1,0)</f>
        <v>0</v>
      </c>
      <c r="J160" s="1" t="s">
        <v>53</v>
      </c>
      <c r="K160" s="1">
        <f>IF(ISNUMBER(SEARCH("Heizöl",Tabelle_Frageboegen[[#This Row],[Bisheriger Energieträger:]]))=TRUE,1,0)</f>
        <v>0</v>
      </c>
      <c r="L160" s="1">
        <f>IF(ISNUMBER(SEARCH("Erdgas",Tabelle_Frageboegen[[#This Row],[Bisheriger Energieträger:]]))=TRUE,1,0)</f>
        <v>1</v>
      </c>
      <c r="M160" s="1">
        <f>IF(ISNUMBER(SEARCH("Flüssiggas",Tabelle_Frageboegen[[#This Row],[Bisheriger Energieträger:]]))=TRUE,1,0)</f>
        <v>0</v>
      </c>
      <c r="N160" s="1">
        <f>IF(ISNUMBER(SEARCH("Strom",Tabelle_Frageboegen[[#This Row],[Bisheriger Energieträger:]]))=TRUE,1,0)</f>
        <v>0</v>
      </c>
      <c r="O160" s="1">
        <f>IF(ISNUMBER(SEARCH("Wärmepumpe",Tabelle_Frageboegen[[#This Row],[Bisheriger Energieträger:]]))=TRUE,1,0)</f>
        <v>0</v>
      </c>
      <c r="P160" s="1">
        <f>IF(ISNUMBER(SEARCH("Holz",Tabelle_Frageboegen[[#This Row],[Bisheriger Energieträger:]]))=TRUE,1,0)</f>
        <v>1</v>
      </c>
      <c r="Q160" s="1">
        <f>IF(ISNUMBER(SEARCH("Pellets",Tabelle_Frageboegen[[#This Row],[Bisheriger Energieträger:]]))=TRUE,1,0)</f>
        <v>0</v>
      </c>
      <c r="R160" s="1">
        <f>IF(ISNUMBER(SEARCH("Hackschnitzel",Tabelle_Frageboegen[[#This Row],[Bisheriger Energieträger:]]))=TRUE,1,0)</f>
        <v>0</v>
      </c>
      <c r="S160" s="1">
        <f>IF(ISNUMBER(SEARCH("anderes",Tabelle_Frageboegen[[#This Row],[Bisheriger Energieträger:]]))=TRUE,1,0)</f>
        <v>0</v>
      </c>
      <c r="T160" s="2">
        <v>0</v>
      </c>
      <c r="U160" s="2">
        <v>13</v>
      </c>
      <c r="V160" s="2">
        <v>0</v>
      </c>
      <c r="W160" s="2">
        <v>0</v>
      </c>
      <c r="X160" s="2">
        <v>0</v>
      </c>
      <c r="Y160" s="2">
        <v>3</v>
      </c>
      <c r="Z160" s="2">
        <v>0</v>
      </c>
      <c r="AA160" s="2">
        <v>0</v>
      </c>
      <c r="AB160" s="3">
        <f>IF(SUM(Tabelle_Frageboegen[[#This Row],[Heizöl (l/a)]:[Holzhackschnitzel (Schüttraummeter/a):]])=0,1,0)</f>
        <v>0</v>
      </c>
    </row>
    <row r="161" spans="1:28" x14ac:dyDescent="0.25">
      <c r="A161" s="1">
        <v>146</v>
      </c>
      <c r="B161" s="1" t="s">
        <v>87</v>
      </c>
      <c r="C161" s="1" t="s">
        <v>140</v>
      </c>
      <c r="D161" s="1" t="s">
        <v>4</v>
      </c>
      <c r="E161" s="1">
        <f>IF(Tabelle_Frageboegen[[#This Row],[Anschlussinteresse:]]="ja",1,0)</f>
        <v>1</v>
      </c>
      <c r="F161" s="1">
        <f>IF(Tabelle_Frageboegen[[#This Row],[Anschlussinteresse:]]="ja &amp; unklar",1,0)</f>
        <v>0</v>
      </c>
      <c r="G161" s="1">
        <f>IF(Tabelle_Frageboegen[[#This Row],[Anschlussinteresse:]]="unklar",1,0)</f>
        <v>0</v>
      </c>
      <c r="H161" s="1">
        <f>IF(Tabelle_Frageboegen[[#This Row],[Anschlussinteresse:]]="nein &amp; unklar",1,0)</f>
        <v>0</v>
      </c>
      <c r="I161" s="1">
        <f>IF(Tabelle_Frageboegen[[#This Row],[Anschlussinteresse:]]="nein",1,0)</f>
        <v>0</v>
      </c>
      <c r="J161" s="1" t="s">
        <v>10</v>
      </c>
      <c r="K161" s="1">
        <f>IF(ISNUMBER(SEARCH("Heizöl",Tabelle_Frageboegen[[#This Row],[Bisheriger Energieträger:]]))=TRUE,1,0)</f>
        <v>1</v>
      </c>
      <c r="L161" s="1">
        <f>IF(ISNUMBER(SEARCH("Erdgas",Tabelle_Frageboegen[[#This Row],[Bisheriger Energieträger:]]))=TRUE,1,0)</f>
        <v>0</v>
      </c>
      <c r="M161" s="1">
        <f>IF(ISNUMBER(SEARCH("Flüssiggas",Tabelle_Frageboegen[[#This Row],[Bisheriger Energieträger:]]))=TRUE,1,0)</f>
        <v>0</v>
      </c>
      <c r="N161" s="1">
        <f>IF(ISNUMBER(SEARCH("Strom",Tabelle_Frageboegen[[#This Row],[Bisheriger Energieträger:]]))=TRUE,1,0)</f>
        <v>0</v>
      </c>
      <c r="O161" s="1">
        <f>IF(ISNUMBER(SEARCH("Wärmepumpe",Tabelle_Frageboegen[[#This Row],[Bisheriger Energieträger:]]))=TRUE,1,0)</f>
        <v>0</v>
      </c>
      <c r="P161" s="1">
        <f>IF(ISNUMBER(SEARCH("Holz",Tabelle_Frageboegen[[#This Row],[Bisheriger Energieträger:]]))=TRUE,1,0)</f>
        <v>0</v>
      </c>
      <c r="Q161" s="1">
        <f>IF(ISNUMBER(SEARCH("Pellets",Tabelle_Frageboegen[[#This Row],[Bisheriger Energieträger:]]))=TRUE,1,0)</f>
        <v>0</v>
      </c>
      <c r="R161" s="1">
        <f>IF(ISNUMBER(SEARCH("Hackschnitzel",Tabelle_Frageboegen[[#This Row],[Bisheriger Energieträger:]]))=TRUE,1,0)</f>
        <v>0</v>
      </c>
      <c r="S161" s="1">
        <f>IF(ISNUMBER(SEARCH("anderes",Tabelle_Frageboegen[[#This Row],[Bisheriger Energieträger:]]))=TRUE,1,0)</f>
        <v>0</v>
      </c>
      <c r="T161" s="2">
        <v>1800</v>
      </c>
      <c r="U161" s="2">
        <v>0</v>
      </c>
      <c r="V161" s="2">
        <v>0</v>
      </c>
      <c r="W161" s="2">
        <v>0</v>
      </c>
      <c r="X161" s="2">
        <v>0</v>
      </c>
      <c r="Y161" s="2">
        <v>0</v>
      </c>
      <c r="Z161" s="2">
        <v>0</v>
      </c>
      <c r="AA161" s="2">
        <v>0</v>
      </c>
      <c r="AB161" s="3">
        <f>IF(SUM(Tabelle_Frageboegen[[#This Row],[Heizöl (l/a)]:[Holzhackschnitzel (Schüttraummeter/a):]])=0,1,0)</f>
        <v>0</v>
      </c>
    </row>
    <row r="162" spans="1:28" x14ac:dyDescent="0.25">
      <c r="A162" s="1">
        <v>147</v>
      </c>
      <c r="B162" s="1" t="s">
        <v>36</v>
      </c>
      <c r="C162" s="1" t="s">
        <v>140</v>
      </c>
      <c r="D162" s="1" t="s">
        <v>4</v>
      </c>
      <c r="E162" s="1">
        <f>IF(Tabelle_Frageboegen[[#This Row],[Anschlussinteresse:]]="ja",1,0)</f>
        <v>1</v>
      </c>
      <c r="F162" s="1">
        <f>IF(Tabelle_Frageboegen[[#This Row],[Anschlussinteresse:]]="ja &amp; unklar",1,0)</f>
        <v>0</v>
      </c>
      <c r="G162" s="1">
        <f>IF(Tabelle_Frageboegen[[#This Row],[Anschlussinteresse:]]="unklar",1,0)</f>
        <v>0</v>
      </c>
      <c r="H162" s="1">
        <f>IF(Tabelle_Frageboegen[[#This Row],[Anschlussinteresse:]]="nein &amp; unklar",1,0)</f>
        <v>0</v>
      </c>
      <c r="I162" s="1">
        <f>IF(Tabelle_Frageboegen[[#This Row],[Anschlussinteresse:]]="nein",1,0)</f>
        <v>0</v>
      </c>
      <c r="J162" s="1" t="s">
        <v>10</v>
      </c>
      <c r="K162" s="1">
        <f>IF(ISNUMBER(SEARCH("Heizöl",Tabelle_Frageboegen[[#This Row],[Bisheriger Energieträger:]]))=TRUE,1,0)</f>
        <v>1</v>
      </c>
      <c r="L162" s="1">
        <f>IF(ISNUMBER(SEARCH("Erdgas",Tabelle_Frageboegen[[#This Row],[Bisheriger Energieträger:]]))=TRUE,1,0)</f>
        <v>0</v>
      </c>
      <c r="M162" s="1">
        <f>IF(ISNUMBER(SEARCH("Flüssiggas",Tabelle_Frageboegen[[#This Row],[Bisheriger Energieträger:]]))=TRUE,1,0)</f>
        <v>0</v>
      </c>
      <c r="N162" s="1">
        <f>IF(ISNUMBER(SEARCH("Strom",Tabelle_Frageboegen[[#This Row],[Bisheriger Energieträger:]]))=TRUE,1,0)</f>
        <v>0</v>
      </c>
      <c r="O162" s="1">
        <f>IF(ISNUMBER(SEARCH("Wärmepumpe",Tabelle_Frageboegen[[#This Row],[Bisheriger Energieträger:]]))=TRUE,1,0)</f>
        <v>0</v>
      </c>
      <c r="P162" s="1">
        <f>IF(ISNUMBER(SEARCH("Holz",Tabelle_Frageboegen[[#This Row],[Bisheriger Energieträger:]]))=TRUE,1,0)</f>
        <v>0</v>
      </c>
      <c r="Q162" s="1">
        <f>IF(ISNUMBER(SEARCH("Pellets",Tabelle_Frageboegen[[#This Row],[Bisheriger Energieträger:]]))=TRUE,1,0)</f>
        <v>0</v>
      </c>
      <c r="R162" s="1">
        <f>IF(ISNUMBER(SEARCH("Hackschnitzel",Tabelle_Frageboegen[[#This Row],[Bisheriger Energieträger:]]))=TRUE,1,0)</f>
        <v>0</v>
      </c>
      <c r="S162" s="1">
        <f>IF(ISNUMBER(SEARCH("anderes",Tabelle_Frageboegen[[#This Row],[Bisheriger Energieträger:]]))=TRUE,1,0)</f>
        <v>0</v>
      </c>
      <c r="T162" s="2">
        <v>2500</v>
      </c>
      <c r="U162" s="2">
        <v>0</v>
      </c>
      <c r="V162" s="2">
        <v>0</v>
      </c>
      <c r="W162" s="2">
        <v>0</v>
      </c>
      <c r="X162" s="2">
        <v>0</v>
      </c>
      <c r="Y162" s="2">
        <v>0</v>
      </c>
      <c r="Z162" s="2">
        <v>0</v>
      </c>
      <c r="AA162" s="2">
        <v>0</v>
      </c>
      <c r="AB162" s="3">
        <f>IF(SUM(Tabelle_Frageboegen[[#This Row],[Heizöl (l/a)]:[Holzhackschnitzel (Schüttraummeter/a):]])=0,1,0)</f>
        <v>0</v>
      </c>
    </row>
    <row r="163" spans="1:28" x14ac:dyDescent="0.25">
      <c r="A163" s="1">
        <v>148</v>
      </c>
      <c r="B163" s="1" t="s">
        <v>36</v>
      </c>
      <c r="C163" s="1" t="s">
        <v>140</v>
      </c>
      <c r="D163" s="1" t="s">
        <v>32</v>
      </c>
      <c r="E163" s="1">
        <f>IF(Tabelle_Frageboegen[[#This Row],[Anschlussinteresse:]]="ja",1,0)</f>
        <v>0</v>
      </c>
      <c r="F163" s="1">
        <f>IF(Tabelle_Frageboegen[[#This Row],[Anschlussinteresse:]]="ja &amp; unklar",1,0)</f>
        <v>0</v>
      </c>
      <c r="G163" s="1">
        <f>IF(Tabelle_Frageboegen[[#This Row],[Anschlussinteresse:]]="unklar",1,0)</f>
        <v>0</v>
      </c>
      <c r="H163" s="1">
        <f>IF(Tabelle_Frageboegen[[#This Row],[Anschlussinteresse:]]="nein &amp; unklar",1,0)</f>
        <v>0</v>
      </c>
      <c r="I163" s="1">
        <f>IF(Tabelle_Frageboegen[[#This Row],[Anschlussinteresse:]]="nein",1,0)</f>
        <v>0</v>
      </c>
      <c r="J163" s="1" t="s">
        <v>39</v>
      </c>
      <c r="K163" s="1">
        <f>IF(ISNUMBER(SEARCH("Heizöl",Tabelle_Frageboegen[[#This Row],[Bisheriger Energieträger:]]))=TRUE,1,0)</f>
        <v>1</v>
      </c>
      <c r="L163" s="1">
        <f>IF(ISNUMBER(SEARCH("Erdgas",Tabelle_Frageboegen[[#This Row],[Bisheriger Energieträger:]]))=TRUE,1,0)</f>
        <v>0</v>
      </c>
      <c r="M163" s="1">
        <f>IF(ISNUMBER(SEARCH("Flüssiggas",Tabelle_Frageboegen[[#This Row],[Bisheriger Energieträger:]]))=TRUE,1,0)</f>
        <v>0</v>
      </c>
      <c r="N163" s="1">
        <f>IF(ISNUMBER(SEARCH("Strom",Tabelle_Frageboegen[[#This Row],[Bisheriger Energieträger:]]))=TRUE,1,0)</f>
        <v>0</v>
      </c>
      <c r="O163" s="1">
        <f>IF(ISNUMBER(SEARCH("Wärmepumpe",Tabelle_Frageboegen[[#This Row],[Bisheriger Energieträger:]]))=TRUE,1,0)</f>
        <v>0</v>
      </c>
      <c r="P163" s="1">
        <f>IF(ISNUMBER(SEARCH("Holz",Tabelle_Frageboegen[[#This Row],[Bisheriger Energieträger:]]))=TRUE,1,0)</f>
        <v>1</v>
      </c>
      <c r="Q163" s="1">
        <f>IF(ISNUMBER(SEARCH("Pellets",Tabelle_Frageboegen[[#This Row],[Bisheriger Energieträger:]]))=TRUE,1,0)</f>
        <v>0</v>
      </c>
      <c r="R163" s="1">
        <f>IF(ISNUMBER(SEARCH("Hackschnitzel",Tabelle_Frageboegen[[#This Row],[Bisheriger Energieträger:]]))=TRUE,1,0)</f>
        <v>0</v>
      </c>
      <c r="S163" s="1">
        <f>IF(ISNUMBER(SEARCH("anderes",Tabelle_Frageboegen[[#This Row],[Bisheriger Energieträger:]]))=TRUE,1,0)</f>
        <v>0</v>
      </c>
      <c r="T163" s="2">
        <v>1500</v>
      </c>
      <c r="U163" s="2">
        <v>0</v>
      </c>
      <c r="V163" s="2">
        <v>0</v>
      </c>
      <c r="W163" s="2">
        <v>0</v>
      </c>
      <c r="X163" s="2">
        <v>0</v>
      </c>
      <c r="Y163" s="2">
        <v>2</v>
      </c>
      <c r="Z163" s="2">
        <v>0</v>
      </c>
      <c r="AA163" s="2">
        <v>0</v>
      </c>
      <c r="AB163" s="3">
        <f>IF(SUM(Tabelle_Frageboegen[[#This Row],[Heizöl (l/a)]:[Holzhackschnitzel (Schüttraummeter/a):]])=0,1,0)</f>
        <v>0</v>
      </c>
    </row>
    <row r="164" spans="1:28" x14ac:dyDescent="0.25">
      <c r="A164" s="1">
        <v>149</v>
      </c>
      <c r="B164" s="1" t="s">
        <v>88</v>
      </c>
      <c r="C164" s="1" t="s">
        <v>143</v>
      </c>
      <c r="D164" s="1" t="s">
        <v>4</v>
      </c>
      <c r="E164" s="1">
        <f>IF(Tabelle_Frageboegen[[#This Row],[Anschlussinteresse:]]="ja",1,0)</f>
        <v>1</v>
      </c>
      <c r="F164" s="1">
        <f>IF(Tabelle_Frageboegen[[#This Row],[Anschlussinteresse:]]="ja &amp; unklar",1,0)</f>
        <v>0</v>
      </c>
      <c r="G164" s="1">
        <f>IF(Tabelle_Frageboegen[[#This Row],[Anschlussinteresse:]]="unklar",1,0)</f>
        <v>0</v>
      </c>
      <c r="H164" s="1">
        <f>IF(Tabelle_Frageboegen[[#This Row],[Anschlussinteresse:]]="nein &amp; unklar",1,0)</f>
        <v>0</v>
      </c>
      <c r="I164" s="1">
        <f>IF(Tabelle_Frageboegen[[#This Row],[Anschlussinteresse:]]="nein",1,0)</f>
        <v>0</v>
      </c>
      <c r="J164" s="1" t="s">
        <v>39</v>
      </c>
      <c r="K164" s="1">
        <f>IF(ISNUMBER(SEARCH("Heizöl",Tabelle_Frageboegen[[#This Row],[Bisheriger Energieträger:]]))=TRUE,1,0)</f>
        <v>1</v>
      </c>
      <c r="L164" s="1">
        <f>IF(ISNUMBER(SEARCH("Erdgas",Tabelle_Frageboegen[[#This Row],[Bisheriger Energieträger:]]))=TRUE,1,0)</f>
        <v>0</v>
      </c>
      <c r="M164" s="1">
        <f>IF(ISNUMBER(SEARCH("Flüssiggas",Tabelle_Frageboegen[[#This Row],[Bisheriger Energieträger:]]))=TRUE,1,0)</f>
        <v>0</v>
      </c>
      <c r="N164" s="1">
        <f>IF(ISNUMBER(SEARCH("Strom",Tabelle_Frageboegen[[#This Row],[Bisheriger Energieträger:]]))=TRUE,1,0)</f>
        <v>0</v>
      </c>
      <c r="O164" s="1">
        <f>IF(ISNUMBER(SEARCH("Wärmepumpe",Tabelle_Frageboegen[[#This Row],[Bisheriger Energieträger:]]))=TRUE,1,0)</f>
        <v>0</v>
      </c>
      <c r="P164" s="1">
        <f>IF(ISNUMBER(SEARCH("Holz",Tabelle_Frageboegen[[#This Row],[Bisheriger Energieträger:]]))=TRUE,1,0)</f>
        <v>1</v>
      </c>
      <c r="Q164" s="1">
        <f>IF(ISNUMBER(SEARCH("Pellets",Tabelle_Frageboegen[[#This Row],[Bisheriger Energieträger:]]))=TRUE,1,0)</f>
        <v>0</v>
      </c>
      <c r="R164" s="1">
        <f>IF(ISNUMBER(SEARCH("Hackschnitzel",Tabelle_Frageboegen[[#This Row],[Bisheriger Energieträger:]]))=TRUE,1,0)</f>
        <v>0</v>
      </c>
      <c r="S164" s="1">
        <f>IF(ISNUMBER(SEARCH("anderes",Tabelle_Frageboegen[[#This Row],[Bisheriger Energieträger:]]))=TRUE,1,0)</f>
        <v>0</v>
      </c>
      <c r="T164" s="2">
        <v>740</v>
      </c>
      <c r="U164" s="2">
        <v>0</v>
      </c>
      <c r="V164" s="2">
        <v>0</v>
      </c>
      <c r="W164" s="2">
        <v>0</v>
      </c>
      <c r="X164" s="2">
        <v>0</v>
      </c>
      <c r="Y164" s="2">
        <v>5</v>
      </c>
      <c r="Z164" s="2">
        <v>0</v>
      </c>
      <c r="AA164" s="2">
        <v>0</v>
      </c>
      <c r="AB164" s="3">
        <f>IF(SUM(Tabelle_Frageboegen[[#This Row],[Heizöl (l/a)]:[Holzhackschnitzel (Schüttraummeter/a):]])=0,1,0)</f>
        <v>0</v>
      </c>
    </row>
    <row r="165" spans="1:28" x14ac:dyDescent="0.25">
      <c r="A165" s="1">
        <v>150</v>
      </c>
      <c r="B165" s="1" t="s">
        <v>54</v>
      </c>
      <c r="C165" s="1" t="s">
        <v>140</v>
      </c>
      <c r="D165" s="1" t="s">
        <v>8</v>
      </c>
      <c r="E165" s="1">
        <f>IF(Tabelle_Frageboegen[[#This Row],[Anschlussinteresse:]]="ja",1,0)</f>
        <v>0</v>
      </c>
      <c r="F165" s="1">
        <f>IF(Tabelle_Frageboegen[[#This Row],[Anschlussinteresse:]]="ja &amp; unklar",1,0)</f>
        <v>0</v>
      </c>
      <c r="G165" s="1">
        <f>IF(Tabelle_Frageboegen[[#This Row],[Anschlussinteresse:]]="unklar",1,0)</f>
        <v>0</v>
      </c>
      <c r="H165" s="1">
        <f>IF(Tabelle_Frageboegen[[#This Row],[Anschlussinteresse:]]="nein &amp; unklar",1,0)</f>
        <v>0</v>
      </c>
      <c r="I165" s="1">
        <f>IF(Tabelle_Frageboegen[[#This Row],[Anschlussinteresse:]]="nein",1,0)</f>
        <v>1</v>
      </c>
      <c r="J165" s="1" t="s">
        <v>11</v>
      </c>
      <c r="K165" s="1">
        <f>IF(ISNUMBER(SEARCH("Heizöl",Tabelle_Frageboegen[[#This Row],[Bisheriger Energieträger:]]))=TRUE,1,0)</f>
        <v>0</v>
      </c>
      <c r="L165" s="1">
        <f>IF(ISNUMBER(SEARCH("Erdgas",Tabelle_Frageboegen[[#This Row],[Bisheriger Energieträger:]]))=TRUE,1,0)</f>
        <v>1</v>
      </c>
      <c r="M165" s="1">
        <f>IF(ISNUMBER(SEARCH("Flüssiggas",Tabelle_Frageboegen[[#This Row],[Bisheriger Energieträger:]]))=TRUE,1,0)</f>
        <v>0</v>
      </c>
      <c r="N165" s="1">
        <f>IF(ISNUMBER(SEARCH("Strom",Tabelle_Frageboegen[[#This Row],[Bisheriger Energieträger:]]))=TRUE,1,0)</f>
        <v>0</v>
      </c>
      <c r="O165" s="1">
        <f>IF(ISNUMBER(SEARCH("Wärmepumpe",Tabelle_Frageboegen[[#This Row],[Bisheriger Energieträger:]]))=TRUE,1,0)</f>
        <v>0</v>
      </c>
      <c r="P165" s="1">
        <f>IF(ISNUMBER(SEARCH("Holz",Tabelle_Frageboegen[[#This Row],[Bisheriger Energieträger:]]))=TRUE,1,0)</f>
        <v>0</v>
      </c>
      <c r="Q165" s="1">
        <f>IF(ISNUMBER(SEARCH("Pellets",Tabelle_Frageboegen[[#This Row],[Bisheriger Energieträger:]]))=TRUE,1,0)</f>
        <v>0</v>
      </c>
      <c r="R165" s="1">
        <f>IF(ISNUMBER(SEARCH("Hackschnitzel",Tabelle_Frageboegen[[#This Row],[Bisheriger Energieträger:]]))=TRUE,1,0)</f>
        <v>0</v>
      </c>
      <c r="S165" s="1">
        <f>IF(ISNUMBER(SEARCH("anderes",Tabelle_Frageboegen[[#This Row],[Bisheriger Energieträger:]]))=TRUE,1,0)</f>
        <v>0</v>
      </c>
      <c r="T165" s="2">
        <v>0</v>
      </c>
      <c r="U165" s="2">
        <v>1850</v>
      </c>
      <c r="V165" s="2">
        <v>0</v>
      </c>
      <c r="W165" s="2">
        <v>0</v>
      </c>
      <c r="X165" s="2">
        <v>0</v>
      </c>
      <c r="Y165" s="2">
        <v>0</v>
      </c>
      <c r="Z165" s="2">
        <v>0</v>
      </c>
      <c r="AA165" s="2">
        <v>0</v>
      </c>
      <c r="AB165" s="3">
        <f>IF(SUM(Tabelle_Frageboegen[[#This Row],[Heizöl (l/a)]:[Holzhackschnitzel (Schüttraummeter/a):]])=0,1,0)</f>
        <v>0</v>
      </c>
    </row>
    <row r="166" spans="1:28" x14ac:dyDescent="0.25">
      <c r="A166" s="1">
        <v>151</v>
      </c>
      <c r="B166" s="1" t="s">
        <v>30</v>
      </c>
      <c r="C166" s="1" t="s">
        <v>145</v>
      </c>
      <c r="D166" s="1" t="s">
        <v>6</v>
      </c>
      <c r="E166" s="1">
        <f>IF(Tabelle_Frageboegen[[#This Row],[Anschlussinteresse:]]="ja",1,0)</f>
        <v>0</v>
      </c>
      <c r="F166" s="1">
        <f>IF(Tabelle_Frageboegen[[#This Row],[Anschlussinteresse:]]="ja &amp; unklar",1,0)</f>
        <v>0</v>
      </c>
      <c r="G166" s="1">
        <f>IF(Tabelle_Frageboegen[[#This Row],[Anschlussinteresse:]]="unklar",1,0)</f>
        <v>1</v>
      </c>
      <c r="H166" s="1">
        <f>IF(Tabelle_Frageboegen[[#This Row],[Anschlussinteresse:]]="nein &amp; unklar",1,0)</f>
        <v>0</v>
      </c>
      <c r="I166" s="1">
        <f>IF(Tabelle_Frageboegen[[#This Row],[Anschlussinteresse:]]="nein",1,0)</f>
        <v>0</v>
      </c>
      <c r="J166" s="1" t="s">
        <v>89</v>
      </c>
      <c r="K166" s="1">
        <f>IF(ISNUMBER(SEARCH("Heizöl",Tabelle_Frageboegen[[#This Row],[Bisheriger Energieträger:]]))=TRUE,1,0)</f>
        <v>0</v>
      </c>
      <c r="L166" s="1">
        <f>IF(ISNUMBER(SEARCH("Erdgas",Tabelle_Frageboegen[[#This Row],[Bisheriger Energieträger:]]))=TRUE,1,0)</f>
        <v>0</v>
      </c>
      <c r="M166" s="1">
        <f>IF(ISNUMBER(SEARCH("Flüssiggas",Tabelle_Frageboegen[[#This Row],[Bisheriger Energieträger:]]))=TRUE,1,0)</f>
        <v>1</v>
      </c>
      <c r="N166" s="1">
        <f>IF(ISNUMBER(SEARCH("Strom",Tabelle_Frageboegen[[#This Row],[Bisheriger Energieträger:]]))=TRUE,1,0)</f>
        <v>0</v>
      </c>
      <c r="O166" s="1">
        <f>IF(ISNUMBER(SEARCH("Wärmepumpe",Tabelle_Frageboegen[[#This Row],[Bisheriger Energieträger:]]))=TRUE,1,0)</f>
        <v>0</v>
      </c>
      <c r="P166" s="1">
        <f>IF(ISNUMBER(SEARCH("Holz",Tabelle_Frageboegen[[#This Row],[Bisheriger Energieträger:]]))=TRUE,1,0)</f>
        <v>0</v>
      </c>
      <c r="Q166" s="1">
        <f>IF(ISNUMBER(SEARCH("Pellets",Tabelle_Frageboegen[[#This Row],[Bisheriger Energieträger:]]))=TRUE,1,0)</f>
        <v>0</v>
      </c>
      <c r="R166" s="1">
        <f>IF(ISNUMBER(SEARCH("Hackschnitzel",Tabelle_Frageboegen[[#This Row],[Bisheriger Energieträger:]]))=TRUE,1,0)</f>
        <v>0</v>
      </c>
      <c r="S166" s="1">
        <f>IF(ISNUMBER(SEARCH("anderes",Tabelle_Frageboegen[[#This Row],[Bisheriger Energieträger:]]))=TRUE,1,0)</f>
        <v>1</v>
      </c>
      <c r="T166" s="2">
        <v>0</v>
      </c>
      <c r="U166" s="2">
        <v>0</v>
      </c>
      <c r="V166" s="2">
        <v>10000</v>
      </c>
      <c r="W166" s="2">
        <v>0</v>
      </c>
      <c r="X166" s="2">
        <v>0</v>
      </c>
      <c r="Y166" s="2">
        <v>0</v>
      </c>
      <c r="Z166" s="2">
        <v>0</v>
      </c>
      <c r="AA166" s="2">
        <v>0</v>
      </c>
      <c r="AB166" s="3">
        <f>IF(SUM(Tabelle_Frageboegen[[#This Row],[Heizöl (l/a)]:[Holzhackschnitzel (Schüttraummeter/a):]])=0,1,0)</f>
        <v>0</v>
      </c>
    </row>
    <row r="167" spans="1:28" x14ac:dyDescent="0.25">
      <c r="A167" s="1">
        <v>152</v>
      </c>
      <c r="B167" s="1" t="s">
        <v>54</v>
      </c>
      <c r="C167" s="1" t="s">
        <v>140</v>
      </c>
      <c r="D167" s="1" t="s">
        <v>4</v>
      </c>
      <c r="E167" s="1">
        <f>IF(Tabelle_Frageboegen[[#This Row],[Anschlussinteresse:]]="ja",1,0)</f>
        <v>1</v>
      </c>
      <c r="F167" s="1">
        <f>IF(Tabelle_Frageboegen[[#This Row],[Anschlussinteresse:]]="ja &amp; unklar",1,0)</f>
        <v>0</v>
      </c>
      <c r="G167" s="1">
        <f>IF(Tabelle_Frageboegen[[#This Row],[Anschlussinteresse:]]="unklar",1,0)</f>
        <v>0</v>
      </c>
      <c r="H167" s="1">
        <f>IF(Tabelle_Frageboegen[[#This Row],[Anschlussinteresse:]]="nein &amp; unklar",1,0)</f>
        <v>0</v>
      </c>
      <c r="I167" s="1">
        <f>IF(Tabelle_Frageboegen[[#This Row],[Anschlussinteresse:]]="nein",1,0)</f>
        <v>0</v>
      </c>
      <c r="J167" s="1" t="s">
        <v>11</v>
      </c>
      <c r="K167" s="1">
        <f>IF(ISNUMBER(SEARCH("Heizöl",Tabelle_Frageboegen[[#This Row],[Bisheriger Energieträger:]]))=TRUE,1,0)</f>
        <v>0</v>
      </c>
      <c r="L167" s="1">
        <f>IF(ISNUMBER(SEARCH("Erdgas",Tabelle_Frageboegen[[#This Row],[Bisheriger Energieträger:]]))=TRUE,1,0)</f>
        <v>1</v>
      </c>
      <c r="M167" s="1">
        <f>IF(ISNUMBER(SEARCH("Flüssiggas",Tabelle_Frageboegen[[#This Row],[Bisheriger Energieträger:]]))=TRUE,1,0)</f>
        <v>0</v>
      </c>
      <c r="N167" s="1">
        <f>IF(ISNUMBER(SEARCH("Strom",Tabelle_Frageboegen[[#This Row],[Bisheriger Energieträger:]]))=TRUE,1,0)</f>
        <v>0</v>
      </c>
      <c r="O167" s="1">
        <f>IF(ISNUMBER(SEARCH("Wärmepumpe",Tabelle_Frageboegen[[#This Row],[Bisheriger Energieträger:]]))=TRUE,1,0)</f>
        <v>0</v>
      </c>
      <c r="P167" s="1">
        <f>IF(ISNUMBER(SEARCH("Holz",Tabelle_Frageboegen[[#This Row],[Bisheriger Energieträger:]]))=TRUE,1,0)</f>
        <v>0</v>
      </c>
      <c r="Q167" s="1">
        <f>IF(ISNUMBER(SEARCH("Pellets",Tabelle_Frageboegen[[#This Row],[Bisheriger Energieträger:]]))=TRUE,1,0)</f>
        <v>0</v>
      </c>
      <c r="R167" s="1">
        <f>IF(ISNUMBER(SEARCH("Hackschnitzel",Tabelle_Frageboegen[[#This Row],[Bisheriger Energieträger:]]))=TRUE,1,0)</f>
        <v>0</v>
      </c>
      <c r="S167" s="1">
        <f>IF(ISNUMBER(SEARCH("anderes",Tabelle_Frageboegen[[#This Row],[Bisheriger Energieträger:]]))=TRUE,1,0)</f>
        <v>0</v>
      </c>
      <c r="T167" s="2">
        <v>0</v>
      </c>
      <c r="U167" s="2">
        <v>2363.6363636363635</v>
      </c>
      <c r="V167" s="2">
        <v>0</v>
      </c>
      <c r="W167" s="2">
        <v>0</v>
      </c>
      <c r="X167" s="2">
        <v>0</v>
      </c>
      <c r="Y167" s="2">
        <v>0</v>
      </c>
      <c r="Z167" s="2">
        <v>0</v>
      </c>
      <c r="AA167" s="2">
        <v>0</v>
      </c>
      <c r="AB167" s="3">
        <f>IF(SUM(Tabelle_Frageboegen[[#This Row],[Heizöl (l/a)]:[Holzhackschnitzel (Schüttraummeter/a):]])=0,1,0)</f>
        <v>0</v>
      </c>
    </row>
    <row r="168" spans="1:28" x14ac:dyDescent="0.25">
      <c r="A168" s="1">
        <v>153</v>
      </c>
      <c r="B168" s="1" t="s">
        <v>71</v>
      </c>
      <c r="C168" s="1" t="s">
        <v>145</v>
      </c>
      <c r="D168" s="1" t="s">
        <v>4</v>
      </c>
      <c r="E168" s="1">
        <f>IF(Tabelle_Frageboegen[[#This Row],[Anschlussinteresse:]]="ja",1,0)</f>
        <v>1</v>
      </c>
      <c r="F168" s="1">
        <f>IF(Tabelle_Frageboegen[[#This Row],[Anschlussinteresse:]]="ja &amp; unklar",1,0)</f>
        <v>0</v>
      </c>
      <c r="G168" s="1">
        <f>IF(Tabelle_Frageboegen[[#This Row],[Anschlussinteresse:]]="unklar",1,0)</f>
        <v>0</v>
      </c>
      <c r="H168" s="1">
        <f>IF(Tabelle_Frageboegen[[#This Row],[Anschlussinteresse:]]="nein &amp; unklar",1,0)</f>
        <v>0</v>
      </c>
      <c r="I168" s="1">
        <f>IF(Tabelle_Frageboegen[[#This Row],[Anschlussinteresse:]]="nein",1,0)</f>
        <v>0</v>
      </c>
      <c r="J168" s="1" t="s">
        <v>10</v>
      </c>
      <c r="K168" s="1">
        <f>IF(ISNUMBER(SEARCH("Heizöl",Tabelle_Frageboegen[[#This Row],[Bisheriger Energieträger:]]))=TRUE,1,0)</f>
        <v>1</v>
      </c>
      <c r="L168" s="1">
        <f>IF(ISNUMBER(SEARCH("Erdgas",Tabelle_Frageboegen[[#This Row],[Bisheriger Energieträger:]]))=TRUE,1,0)</f>
        <v>0</v>
      </c>
      <c r="M168" s="1">
        <f>IF(ISNUMBER(SEARCH("Flüssiggas",Tabelle_Frageboegen[[#This Row],[Bisheriger Energieträger:]]))=TRUE,1,0)</f>
        <v>0</v>
      </c>
      <c r="N168" s="1">
        <f>IF(ISNUMBER(SEARCH("Strom",Tabelle_Frageboegen[[#This Row],[Bisheriger Energieträger:]]))=TRUE,1,0)</f>
        <v>0</v>
      </c>
      <c r="O168" s="1">
        <f>IF(ISNUMBER(SEARCH("Wärmepumpe",Tabelle_Frageboegen[[#This Row],[Bisheriger Energieträger:]]))=TRUE,1,0)</f>
        <v>0</v>
      </c>
      <c r="P168" s="1">
        <f>IF(ISNUMBER(SEARCH("Holz",Tabelle_Frageboegen[[#This Row],[Bisheriger Energieträger:]]))=TRUE,1,0)</f>
        <v>0</v>
      </c>
      <c r="Q168" s="1">
        <f>IF(ISNUMBER(SEARCH("Pellets",Tabelle_Frageboegen[[#This Row],[Bisheriger Energieträger:]]))=TRUE,1,0)</f>
        <v>0</v>
      </c>
      <c r="R168" s="1">
        <f>IF(ISNUMBER(SEARCH("Hackschnitzel",Tabelle_Frageboegen[[#This Row],[Bisheriger Energieträger:]]))=TRUE,1,0)</f>
        <v>0</v>
      </c>
      <c r="S168" s="1">
        <f>IF(ISNUMBER(SEARCH("anderes",Tabelle_Frageboegen[[#This Row],[Bisheriger Energieträger:]]))=TRUE,1,0)</f>
        <v>0</v>
      </c>
      <c r="T168" s="2">
        <v>1500</v>
      </c>
      <c r="U168" s="2">
        <v>0</v>
      </c>
      <c r="V168" s="2">
        <v>0</v>
      </c>
      <c r="W168" s="2">
        <v>0</v>
      </c>
      <c r="X168" s="2">
        <v>0</v>
      </c>
      <c r="Y168" s="2">
        <v>0</v>
      </c>
      <c r="Z168" s="2">
        <v>0</v>
      </c>
      <c r="AA168" s="2">
        <v>0</v>
      </c>
      <c r="AB168" s="3">
        <f>IF(SUM(Tabelle_Frageboegen[[#This Row],[Heizöl (l/a)]:[Holzhackschnitzel (Schüttraummeter/a):]])=0,1,0)</f>
        <v>0</v>
      </c>
    </row>
    <row r="169" spans="1:28" x14ac:dyDescent="0.25">
      <c r="A169" s="1">
        <v>154</v>
      </c>
      <c r="B169" s="1" t="s">
        <v>90</v>
      </c>
      <c r="C169" s="1" t="s">
        <v>140</v>
      </c>
      <c r="D169" s="1" t="s">
        <v>6</v>
      </c>
      <c r="E169" s="1">
        <f>IF(Tabelle_Frageboegen[[#This Row],[Anschlussinteresse:]]="ja",1,0)</f>
        <v>0</v>
      </c>
      <c r="F169" s="1">
        <f>IF(Tabelle_Frageboegen[[#This Row],[Anschlussinteresse:]]="ja &amp; unklar",1,0)</f>
        <v>0</v>
      </c>
      <c r="G169" s="1">
        <f>IF(Tabelle_Frageboegen[[#This Row],[Anschlussinteresse:]]="unklar",1,0)</f>
        <v>1</v>
      </c>
      <c r="H169" s="1">
        <f>IF(Tabelle_Frageboegen[[#This Row],[Anschlussinteresse:]]="nein &amp; unklar",1,0)</f>
        <v>0</v>
      </c>
      <c r="I169" s="1">
        <f>IF(Tabelle_Frageboegen[[#This Row],[Anschlussinteresse:]]="nein",1,0)</f>
        <v>0</v>
      </c>
      <c r="J169" s="1" t="s">
        <v>53</v>
      </c>
      <c r="K169" s="1">
        <f>IF(ISNUMBER(SEARCH("Heizöl",Tabelle_Frageboegen[[#This Row],[Bisheriger Energieträger:]]))=TRUE,1,0)</f>
        <v>0</v>
      </c>
      <c r="L169" s="1">
        <f>IF(ISNUMBER(SEARCH("Erdgas",Tabelle_Frageboegen[[#This Row],[Bisheriger Energieträger:]]))=TRUE,1,0)</f>
        <v>1</v>
      </c>
      <c r="M169" s="1">
        <f>IF(ISNUMBER(SEARCH("Flüssiggas",Tabelle_Frageboegen[[#This Row],[Bisheriger Energieträger:]]))=TRUE,1,0)</f>
        <v>0</v>
      </c>
      <c r="N169" s="1">
        <f>IF(ISNUMBER(SEARCH("Strom",Tabelle_Frageboegen[[#This Row],[Bisheriger Energieträger:]]))=TRUE,1,0)</f>
        <v>0</v>
      </c>
      <c r="O169" s="1">
        <f>IF(ISNUMBER(SEARCH("Wärmepumpe",Tabelle_Frageboegen[[#This Row],[Bisheriger Energieträger:]]))=TRUE,1,0)</f>
        <v>0</v>
      </c>
      <c r="P169" s="1">
        <f>IF(ISNUMBER(SEARCH("Holz",Tabelle_Frageboegen[[#This Row],[Bisheriger Energieträger:]]))=TRUE,1,0)</f>
        <v>1</v>
      </c>
      <c r="Q169" s="1">
        <f>IF(ISNUMBER(SEARCH("Pellets",Tabelle_Frageboegen[[#This Row],[Bisheriger Energieträger:]]))=TRUE,1,0)</f>
        <v>0</v>
      </c>
      <c r="R169" s="1">
        <f>IF(ISNUMBER(SEARCH("Hackschnitzel",Tabelle_Frageboegen[[#This Row],[Bisheriger Energieträger:]]))=TRUE,1,0)</f>
        <v>0</v>
      </c>
      <c r="S169" s="1">
        <f>IF(ISNUMBER(SEARCH("anderes",Tabelle_Frageboegen[[#This Row],[Bisheriger Energieträger:]]))=TRUE,1,0)</f>
        <v>0</v>
      </c>
      <c r="T169" s="2">
        <v>0</v>
      </c>
      <c r="U169" s="2">
        <v>2090.909090909091</v>
      </c>
      <c r="V169" s="2">
        <v>0</v>
      </c>
      <c r="W169" s="2">
        <v>0</v>
      </c>
      <c r="X169" s="2">
        <v>0</v>
      </c>
      <c r="Y169" s="2">
        <v>8</v>
      </c>
      <c r="Z169" s="2">
        <v>0</v>
      </c>
      <c r="AA169" s="2">
        <v>0</v>
      </c>
      <c r="AB169" s="3">
        <f>IF(SUM(Tabelle_Frageboegen[[#This Row],[Heizöl (l/a)]:[Holzhackschnitzel (Schüttraummeter/a):]])=0,1,0)</f>
        <v>0</v>
      </c>
    </row>
    <row r="170" spans="1:28" ht="30" x14ac:dyDescent="0.25">
      <c r="A170" s="1">
        <v>155</v>
      </c>
      <c r="B170" s="1" t="s">
        <v>68</v>
      </c>
      <c r="C170" s="1" t="s">
        <v>143</v>
      </c>
      <c r="D170" s="1" t="s">
        <v>4</v>
      </c>
      <c r="E170" s="1">
        <f>IF(Tabelle_Frageboegen[[#This Row],[Anschlussinteresse:]]="ja",1,0)</f>
        <v>1</v>
      </c>
      <c r="F170" s="1">
        <f>IF(Tabelle_Frageboegen[[#This Row],[Anschlussinteresse:]]="ja &amp; unklar",1,0)</f>
        <v>0</v>
      </c>
      <c r="G170" s="1">
        <f>IF(Tabelle_Frageboegen[[#This Row],[Anschlussinteresse:]]="unklar",1,0)</f>
        <v>0</v>
      </c>
      <c r="H170" s="1">
        <f>IF(Tabelle_Frageboegen[[#This Row],[Anschlussinteresse:]]="nein &amp; unklar",1,0)</f>
        <v>0</v>
      </c>
      <c r="I170" s="1">
        <f>IF(Tabelle_Frageboegen[[#This Row],[Anschlussinteresse:]]="nein",1,0)</f>
        <v>0</v>
      </c>
      <c r="J170" s="1" t="s">
        <v>53</v>
      </c>
      <c r="K170" s="1">
        <f>IF(ISNUMBER(SEARCH("Heizöl",Tabelle_Frageboegen[[#This Row],[Bisheriger Energieträger:]]))=TRUE,1,0)</f>
        <v>0</v>
      </c>
      <c r="L170" s="1">
        <f>IF(ISNUMBER(SEARCH("Erdgas",Tabelle_Frageboegen[[#This Row],[Bisheriger Energieträger:]]))=TRUE,1,0)</f>
        <v>1</v>
      </c>
      <c r="M170" s="1">
        <f>IF(ISNUMBER(SEARCH("Flüssiggas",Tabelle_Frageboegen[[#This Row],[Bisheriger Energieträger:]]))=TRUE,1,0)</f>
        <v>0</v>
      </c>
      <c r="N170" s="1">
        <f>IF(ISNUMBER(SEARCH("Strom",Tabelle_Frageboegen[[#This Row],[Bisheriger Energieträger:]]))=TRUE,1,0)</f>
        <v>0</v>
      </c>
      <c r="O170" s="1">
        <f>IF(ISNUMBER(SEARCH("Wärmepumpe",Tabelle_Frageboegen[[#This Row],[Bisheriger Energieträger:]]))=TRUE,1,0)</f>
        <v>0</v>
      </c>
      <c r="P170" s="1">
        <f>IF(ISNUMBER(SEARCH("Holz",Tabelle_Frageboegen[[#This Row],[Bisheriger Energieträger:]]))=TRUE,1,0)</f>
        <v>1</v>
      </c>
      <c r="Q170" s="1">
        <f>IF(ISNUMBER(SEARCH("Pellets",Tabelle_Frageboegen[[#This Row],[Bisheriger Energieträger:]]))=TRUE,1,0)</f>
        <v>0</v>
      </c>
      <c r="R170" s="1">
        <f>IF(ISNUMBER(SEARCH("Hackschnitzel",Tabelle_Frageboegen[[#This Row],[Bisheriger Energieträger:]]))=TRUE,1,0)</f>
        <v>0</v>
      </c>
      <c r="S170" s="1">
        <f>IF(ISNUMBER(SEARCH("anderes",Tabelle_Frageboegen[[#This Row],[Bisheriger Energieträger:]]))=TRUE,1,0)</f>
        <v>0</v>
      </c>
      <c r="T170" s="2">
        <v>0</v>
      </c>
      <c r="U170" s="2">
        <v>600</v>
      </c>
      <c r="V170" s="2">
        <v>0</v>
      </c>
      <c r="W170" s="2">
        <v>0</v>
      </c>
      <c r="X170" s="2">
        <v>0</v>
      </c>
      <c r="Y170" s="2">
        <v>7</v>
      </c>
      <c r="Z170" s="2">
        <v>0</v>
      </c>
      <c r="AA170" s="2">
        <v>0</v>
      </c>
      <c r="AB170" s="3">
        <f>IF(SUM(Tabelle_Frageboegen[[#This Row],[Heizöl (l/a)]:[Holzhackschnitzel (Schüttraummeter/a):]])=0,1,0)</f>
        <v>0</v>
      </c>
    </row>
    <row r="171" spans="1:28" x14ac:dyDescent="0.25">
      <c r="A171" s="1">
        <v>156</v>
      </c>
      <c r="B171" s="1" t="s">
        <v>40</v>
      </c>
      <c r="C171" s="1" t="s">
        <v>142</v>
      </c>
      <c r="D171" s="1" t="s">
        <v>4</v>
      </c>
      <c r="E171" s="1">
        <f>IF(Tabelle_Frageboegen[[#This Row],[Anschlussinteresse:]]="ja",1,0)</f>
        <v>1</v>
      </c>
      <c r="F171" s="1">
        <f>IF(Tabelle_Frageboegen[[#This Row],[Anschlussinteresse:]]="ja &amp; unklar",1,0)</f>
        <v>0</v>
      </c>
      <c r="G171" s="1">
        <f>IF(Tabelle_Frageboegen[[#This Row],[Anschlussinteresse:]]="unklar",1,0)</f>
        <v>0</v>
      </c>
      <c r="H171" s="1">
        <f>IF(Tabelle_Frageboegen[[#This Row],[Anschlussinteresse:]]="nein &amp; unklar",1,0)</f>
        <v>0</v>
      </c>
      <c r="I171" s="1">
        <f>IF(Tabelle_Frageboegen[[#This Row],[Anschlussinteresse:]]="nein",1,0)</f>
        <v>0</v>
      </c>
      <c r="J171" s="1" t="s">
        <v>10</v>
      </c>
      <c r="K171" s="1">
        <f>IF(ISNUMBER(SEARCH("Heizöl",Tabelle_Frageboegen[[#This Row],[Bisheriger Energieträger:]]))=TRUE,1,0)</f>
        <v>1</v>
      </c>
      <c r="L171" s="1">
        <f>IF(ISNUMBER(SEARCH("Erdgas",Tabelle_Frageboegen[[#This Row],[Bisheriger Energieträger:]]))=TRUE,1,0)</f>
        <v>0</v>
      </c>
      <c r="M171" s="1">
        <f>IF(ISNUMBER(SEARCH("Flüssiggas",Tabelle_Frageboegen[[#This Row],[Bisheriger Energieträger:]]))=TRUE,1,0)</f>
        <v>0</v>
      </c>
      <c r="N171" s="1">
        <f>IF(ISNUMBER(SEARCH("Strom",Tabelle_Frageboegen[[#This Row],[Bisheriger Energieträger:]]))=TRUE,1,0)</f>
        <v>0</v>
      </c>
      <c r="O171" s="1">
        <f>IF(ISNUMBER(SEARCH("Wärmepumpe",Tabelle_Frageboegen[[#This Row],[Bisheriger Energieträger:]]))=TRUE,1,0)</f>
        <v>0</v>
      </c>
      <c r="P171" s="1">
        <f>IF(ISNUMBER(SEARCH("Holz",Tabelle_Frageboegen[[#This Row],[Bisheriger Energieträger:]]))=TRUE,1,0)</f>
        <v>0</v>
      </c>
      <c r="Q171" s="1">
        <f>IF(ISNUMBER(SEARCH("Pellets",Tabelle_Frageboegen[[#This Row],[Bisheriger Energieträger:]]))=TRUE,1,0)</f>
        <v>0</v>
      </c>
      <c r="R171" s="1">
        <f>IF(ISNUMBER(SEARCH("Hackschnitzel",Tabelle_Frageboegen[[#This Row],[Bisheriger Energieträger:]]))=TRUE,1,0)</f>
        <v>0</v>
      </c>
      <c r="S171" s="1">
        <f>IF(ISNUMBER(SEARCH("anderes",Tabelle_Frageboegen[[#This Row],[Bisheriger Energieträger:]]))=TRUE,1,0)</f>
        <v>0</v>
      </c>
      <c r="T171" s="2">
        <v>1600</v>
      </c>
      <c r="U171" s="2">
        <v>0</v>
      </c>
      <c r="V171" s="2">
        <v>0</v>
      </c>
      <c r="W171" s="2">
        <v>0</v>
      </c>
      <c r="X171" s="2">
        <v>0</v>
      </c>
      <c r="Y171" s="2">
        <v>0</v>
      </c>
      <c r="Z171" s="2">
        <v>0</v>
      </c>
      <c r="AA171" s="2">
        <v>0</v>
      </c>
      <c r="AB171" s="3">
        <f>IF(SUM(Tabelle_Frageboegen[[#This Row],[Heizöl (l/a)]:[Holzhackschnitzel (Schüttraummeter/a):]])=0,1,0)</f>
        <v>0</v>
      </c>
    </row>
    <row r="172" spans="1:28" x14ac:dyDescent="0.25">
      <c r="A172" s="1">
        <v>157</v>
      </c>
      <c r="B172" s="1" t="s">
        <v>54</v>
      </c>
      <c r="C172" s="1" t="s">
        <v>140</v>
      </c>
      <c r="D172" s="1" t="s">
        <v>4</v>
      </c>
      <c r="E172" s="1">
        <f>IF(Tabelle_Frageboegen[[#This Row],[Anschlussinteresse:]]="ja",1,0)</f>
        <v>1</v>
      </c>
      <c r="F172" s="1">
        <f>IF(Tabelle_Frageboegen[[#This Row],[Anschlussinteresse:]]="ja &amp; unklar",1,0)</f>
        <v>0</v>
      </c>
      <c r="G172" s="1">
        <f>IF(Tabelle_Frageboegen[[#This Row],[Anschlussinteresse:]]="unklar",1,0)</f>
        <v>0</v>
      </c>
      <c r="H172" s="1">
        <f>IF(Tabelle_Frageboegen[[#This Row],[Anschlussinteresse:]]="nein &amp; unklar",1,0)</f>
        <v>0</v>
      </c>
      <c r="I172" s="1">
        <f>IF(Tabelle_Frageboegen[[#This Row],[Anschlussinteresse:]]="nein",1,0)</f>
        <v>0</v>
      </c>
      <c r="J172" s="1" t="s">
        <v>11</v>
      </c>
      <c r="K172" s="1">
        <f>IF(ISNUMBER(SEARCH("Heizöl",Tabelle_Frageboegen[[#This Row],[Bisheriger Energieträger:]]))=TRUE,1,0)</f>
        <v>0</v>
      </c>
      <c r="L172" s="1">
        <f>IF(ISNUMBER(SEARCH("Erdgas",Tabelle_Frageboegen[[#This Row],[Bisheriger Energieträger:]]))=TRUE,1,0)</f>
        <v>1</v>
      </c>
      <c r="M172" s="1">
        <f>IF(ISNUMBER(SEARCH("Flüssiggas",Tabelle_Frageboegen[[#This Row],[Bisheriger Energieträger:]]))=TRUE,1,0)</f>
        <v>0</v>
      </c>
      <c r="N172" s="1">
        <f>IF(ISNUMBER(SEARCH("Strom",Tabelle_Frageboegen[[#This Row],[Bisheriger Energieträger:]]))=TRUE,1,0)</f>
        <v>0</v>
      </c>
      <c r="O172" s="1">
        <f>IF(ISNUMBER(SEARCH("Wärmepumpe",Tabelle_Frageboegen[[#This Row],[Bisheriger Energieträger:]]))=TRUE,1,0)</f>
        <v>0</v>
      </c>
      <c r="P172" s="1">
        <f>IF(ISNUMBER(SEARCH("Holz",Tabelle_Frageboegen[[#This Row],[Bisheriger Energieträger:]]))=TRUE,1,0)</f>
        <v>0</v>
      </c>
      <c r="Q172" s="1">
        <f>IF(ISNUMBER(SEARCH("Pellets",Tabelle_Frageboegen[[#This Row],[Bisheriger Energieträger:]]))=TRUE,1,0)</f>
        <v>0</v>
      </c>
      <c r="R172" s="1">
        <f>IF(ISNUMBER(SEARCH("Hackschnitzel",Tabelle_Frageboegen[[#This Row],[Bisheriger Energieträger:]]))=TRUE,1,0)</f>
        <v>0</v>
      </c>
      <c r="S172" s="1">
        <f>IF(ISNUMBER(SEARCH("anderes",Tabelle_Frageboegen[[#This Row],[Bisheriger Energieträger:]]))=TRUE,1,0)</f>
        <v>0</v>
      </c>
      <c r="T172" s="2">
        <v>0</v>
      </c>
      <c r="U172" s="2">
        <v>8727.2727272727279</v>
      </c>
      <c r="V172" s="2">
        <v>0</v>
      </c>
      <c r="W172" s="2">
        <v>0</v>
      </c>
      <c r="X172" s="2">
        <v>0</v>
      </c>
      <c r="Y172" s="2">
        <v>0</v>
      </c>
      <c r="Z172" s="2">
        <v>0</v>
      </c>
      <c r="AA172" s="2">
        <v>0</v>
      </c>
      <c r="AB172" s="3">
        <f>IF(SUM(Tabelle_Frageboegen[[#This Row],[Heizöl (l/a)]:[Holzhackschnitzel (Schüttraummeter/a):]])=0,1,0)</f>
        <v>0</v>
      </c>
    </row>
    <row r="173" spans="1:28" x14ac:dyDescent="0.25">
      <c r="A173" s="1">
        <v>158</v>
      </c>
      <c r="B173" s="1" t="s">
        <v>45</v>
      </c>
      <c r="C173" s="1" t="s">
        <v>140</v>
      </c>
      <c r="D173" s="1" t="s">
        <v>4</v>
      </c>
      <c r="E173" s="1">
        <f>IF(Tabelle_Frageboegen[[#This Row],[Anschlussinteresse:]]="ja",1,0)</f>
        <v>1</v>
      </c>
      <c r="F173" s="1">
        <f>IF(Tabelle_Frageboegen[[#This Row],[Anschlussinteresse:]]="ja &amp; unklar",1,0)</f>
        <v>0</v>
      </c>
      <c r="G173" s="1">
        <f>IF(Tabelle_Frageboegen[[#This Row],[Anschlussinteresse:]]="unklar",1,0)</f>
        <v>0</v>
      </c>
      <c r="H173" s="1">
        <f>IF(Tabelle_Frageboegen[[#This Row],[Anschlussinteresse:]]="nein &amp; unklar",1,0)</f>
        <v>0</v>
      </c>
      <c r="I173" s="1">
        <f>IF(Tabelle_Frageboegen[[#This Row],[Anschlussinteresse:]]="nein",1,0)</f>
        <v>0</v>
      </c>
      <c r="J173" s="1" t="s">
        <v>14</v>
      </c>
      <c r="K173" s="1">
        <f>IF(ISNUMBER(SEARCH("Heizöl",Tabelle_Frageboegen[[#This Row],[Bisheriger Energieträger:]]))=TRUE,1,0)</f>
        <v>0</v>
      </c>
      <c r="L173" s="1">
        <f>IF(ISNUMBER(SEARCH("Erdgas",Tabelle_Frageboegen[[#This Row],[Bisheriger Energieträger:]]))=TRUE,1,0)</f>
        <v>0</v>
      </c>
      <c r="M173" s="1">
        <f>IF(ISNUMBER(SEARCH("Flüssiggas",Tabelle_Frageboegen[[#This Row],[Bisheriger Energieträger:]]))=TRUE,1,0)</f>
        <v>0</v>
      </c>
      <c r="N173" s="1">
        <f>IF(ISNUMBER(SEARCH("Strom",Tabelle_Frageboegen[[#This Row],[Bisheriger Energieträger:]]))=TRUE,1,0)</f>
        <v>0</v>
      </c>
      <c r="O173" s="1">
        <f>IF(ISNUMBER(SEARCH("Wärmepumpe",Tabelle_Frageboegen[[#This Row],[Bisheriger Energieträger:]]))=TRUE,1,0)</f>
        <v>1</v>
      </c>
      <c r="P173" s="1">
        <f>IF(ISNUMBER(SEARCH("Holz",Tabelle_Frageboegen[[#This Row],[Bisheriger Energieträger:]]))=TRUE,1,0)</f>
        <v>0</v>
      </c>
      <c r="Q173" s="1">
        <f>IF(ISNUMBER(SEARCH("Pellets",Tabelle_Frageboegen[[#This Row],[Bisheriger Energieträger:]]))=TRUE,1,0)</f>
        <v>0</v>
      </c>
      <c r="R173" s="1">
        <f>IF(ISNUMBER(SEARCH("Hackschnitzel",Tabelle_Frageboegen[[#This Row],[Bisheriger Energieträger:]]))=TRUE,1,0)</f>
        <v>0</v>
      </c>
      <c r="S173" s="1">
        <f>IF(ISNUMBER(SEARCH("anderes",Tabelle_Frageboegen[[#This Row],[Bisheriger Energieträger:]]))=TRUE,1,0)</f>
        <v>0</v>
      </c>
      <c r="T173" s="2">
        <v>0</v>
      </c>
      <c r="U173" s="2">
        <v>0</v>
      </c>
      <c r="V173" s="2">
        <v>0</v>
      </c>
      <c r="W173" s="2">
        <v>0</v>
      </c>
      <c r="X173" s="2">
        <v>4200</v>
      </c>
      <c r="Y173" s="2">
        <v>0</v>
      </c>
      <c r="Z173" s="2">
        <v>0</v>
      </c>
      <c r="AA173" s="2">
        <v>0</v>
      </c>
      <c r="AB173" s="3">
        <f>IF(SUM(Tabelle_Frageboegen[[#This Row],[Heizöl (l/a)]:[Holzhackschnitzel (Schüttraummeter/a):]])=0,1,0)</f>
        <v>0</v>
      </c>
    </row>
    <row r="174" spans="1:28" x14ac:dyDescent="0.25">
      <c r="A174" s="1">
        <v>159</v>
      </c>
      <c r="B174" s="1" t="s">
        <v>36</v>
      </c>
      <c r="C174" s="1" t="s">
        <v>140</v>
      </c>
      <c r="D174" s="1" t="s">
        <v>4</v>
      </c>
      <c r="E174" s="1">
        <f>IF(Tabelle_Frageboegen[[#This Row],[Anschlussinteresse:]]="ja",1,0)</f>
        <v>1</v>
      </c>
      <c r="F174" s="1">
        <f>IF(Tabelle_Frageboegen[[#This Row],[Anschlussinteresse:]]="ja &amp; unklar",1,0)</f>
        <v>0</v>
      </c>
      <c r="G174" s="1">
        <f>IF(Tabelle_Frageboegen[[#This Row],[Anschlussinteresse:]]="unklar",1,0)</f>
        <v>0</v>
      </c>
      <c r="H174" s="1">
        <f>IF(Tabelle_Frageboegen[[#This Row],[Anschlussinteresse:]]="nein &amp; unklar",1,0)</f>
        <v>0</v>
      </c>
      <c r="I174" s="1">
        <f>IF(Tabelle_Frageboegen[[#This Row],[Anschlussinteresse:]]="nein",1,0)</f>
        <v>0</v>
      </c>
      <c r="J174" s="1" t="s">
        <v>10</v>
      </c>
      <c r="K174" s="1">
        <f>IF(ISNUMBER(SEARCH("Heizöl",Tabelle_Frageboegen[[#This Row],[Bisheriger Energieträger:]]))=TRUE,1,0)</f>
        <v>1</v>
      </c>
      <c r="L174" s="1">
        <f>IF(ISNUMBER(SEARCH("Erdgas",Tabelle_Frageboegen[[#This Row],[Bisheriger Energieträger:]]))=TRUE,1,0)</f>
        <v>0</v>
      </c>
      <c r="M174" s="1">
        <f>IF(ISNUMBER(SEARCH("Flüssiggas",Tabelle_Frageboegen[[#This Row],[Bisheriger Energieträger:]]))=TRUE,1,0)</f>
        <v>0</v>
      </c>
      <c r="N174" s="1">
        <f>IF(ISNUMBER(SEARCH("Strom",Tabelle_Frageboegen[[#This Row],[Bisheriger Energieträger:]]))=TRUE,1,0)</f>
        <v>0</v>
      </c>
      <c r="O174" s="1">
        <f>IF(ISNUMBER(SEARCH("Wärmepumpe",Tabelle_Frageboegen[[#This Row],[Bisheriger Energieträger:]]))=TRUE,1,0)</f>
        <v>0</v>
      </c>
      <c r="P174" s="1">
        <f>IF(ISNUMBER(SEARCH("Holz",Tabelle_Frageboegen[[#This Row],[Bisheriger Energieträger:]]))=TRUE,1,0)</f>
        <v>0</v>
      </c>
      <c r="Q174" s="1">
        <f>IF(ISNUMBER(SEARCH("Pellets",Tabelle_Frageboegen[[#This Row],[Bisheriger Energieträger:]]))=TRUE,1,0)</f>
        <v>0</v>
      </c>
      <c r="R174" s="1">
        <f>IF(ISNUMBER(SEARCH("Hackschnitzel",Tabelle_Frageboegen[[#This Row],[Bisheriger Energieträger:]]))=TRUE,1,0)</f>
        <v>0</v>
      </c>
      <c r="S174" s="1">
        <f>IF(ISNUMBER(SEARCH("anderes",Tabelle_Frageboegen[[#This Row],[Bisheriger Energieträger:]]))=TRUE,1,0)</f>
        <v>0</v>
      </c>
      <c r="T174" s="2">
        <v>3000</v>
      </c>
      <c r="U174" s="2">
        <v>0</v>
      </c>
      <c r="V174" s="2">
        <v>0</v>
      </c>
      <c r="W174" s="2">
        <v>0</v>
      </c>
      <c r="X174" s="2">
        <v>0</v>
      </c>
      <c r="Y174" s="2">
        <v>0</v>
      </c>
      <c r="Z174" s="2">
        <v>0</v>
      </c>
      <c r="AA174" s="2">
        <v>0</v>
      </c>
      <c r="AB174" s="3">
        <f>IF(SUM(Tabelle_Frageboegen[[#This Row],[Heizöl (l/a)]:[Holzhackschnitzel (Schüttraummeter/a):]])=0,1,0)</f>
        <v>0</v>
      </c>
    </row>
    <row r="175" spans="1:28" x14ac:dyDescent="0.25">
      <c r="A175" s="1">
        <v>160</v>
      </c>
      <c r="B175" s="1" t="s">
        <v>76</v>
      </c>
      <c r="C175" s="1" t="s">
        <v>140</v>
      </c>
      <c r="D175" s="1" t="s">
        <v>8</v>
      </c>
      <c r="E175" s="1">
        <f>IF(Tabelle_Frageboegen[[#This Row],[Anschlussinteresse:]]="ja",1,0)</f>
        <v>0</v>
      </c>
      <c r="F175" s="1">
        <f>IF(Tabelle_Frageboegen[[#This Row],[Anschlussinteresse:]]="ja &amp; unklar",1,0)</f>
        <v>0</v>
      </c>
      <c r="G175" s="1">
        <f>IF(Tabelle_Frageboegen[[#This Row],[Anschlussinteresse:]]="unklar",1,0)</f>
        <v>0</v>
      </c>
      <c r="H175" s="1">
        <f>IF(Tabelle_Frageboegen[[#This Row],[Anschlussinteresse:]]="nein &amp; unklar",1,0)</f>
        <v>0</v>
      </c>
      <c r="I175" s="1">
        <f>IF(Tabelle_Frageboegen[[#This Row],[Anschlussinteresse:]]="nein",1,0)</f>
        <v>1</v>
      </c>
      <c r="J175" s="1" t="s">
        <v>91</v>
      </c>
      <c r="K175" s="1">
        <f>IF(ISNUMBER(SEARCH("Heizöl",Tabelle_Frageboegen[[#This Row],[Bisheriger Energieträger:]]))=TRUE,1,0)</f>
        <v>1</v>
      </c>
      <c r="L175" s="1">
        <f>IF(ISNUMBER(SEARCH("Erdgas",Tabelle_Frageboegen[[#This Row],[Bisheriger Energieträger:]]))=TRUE,1,0)</f>
        <v>0</v>
      </c>
      <c r="M175" s="1">
        <f>IF(ISNUMBER(SEARCH("Flüssiggas",Tabelle_Frageboegen[[#This Row],[Bisheriger Energieträger:]]))=TRUE,1,0)</f>
        <v>0</v>
      </c>
      <c r="N175" s="1">
        <f>IF(ISNUMBER(SEARCH("Strom",Tabelle_Frageboegen[[#This Row],[Bisheriger Energieträger:]]))=TRUE,1,0)</f>
        <v>0</v>
      </c>
      <c r="O175" s="1">
        <f>IF(ISNUMBER(SEARCH("Wärmepumpe",Tabelle_Frageboegen[[#This Row],[Bisheriger Energieträger:]]))=TRUE,1,0)</f>
        <v>0</v>
      </c>
      <c r="P175" s="1">
        <f>IF(ISNUMBER(SEARCH("Holz",Tabelle_Frageboegen[[#This Row],[Bisheriger Energieträger:]]))=TRUE,1,0)</f>
        <v>1</v>
      </c>
      <c r="Q175" s="1">
        <f>IF(ISNUMBER(SEARCH("Pellets",Tabelle_Frageboegen[[#This Row],[Bisheriger Energieträger:]]))=TRUE,1,0)</f>
        <v>0</v>
      </c>
      <c r="R175" s="1">
        <f>IF(ISNUMBER(SEARCH("Hackschnitzel",Tabelle_Frageboegen[[#This Row],[Bisheriger Energieträger:]]))=TRUE,1,0)</f>
        <v>1</v>
      </c>
      <c r="S175" s="1">
        <f>IF(ISNUMBER(SEARCH("anderes",Tabelle_Frageboegen[[#This Row],[Bisheriger Energieträger:]]))=TRUE,1,0)</f>
        <v>0</v>
      </c>
      <c r="T175" s="2">
        <v>2000</v>
      </c>
      <c r="U175" s="2">
        <v>0</v>
      </c>
      <c r="V175" s="2">
        <v>0</v>
      </c>
      <c r="W175" s="2">
        <v>0</v>
      </c>
      <c r="X175" s="2">
        <v>0</v>
      </c>
      <c r="Y175" s="2">
        <v>10</v>
      </c>
      <c r="Z175" s="2">
        <v>0</v>
      </c>
      <c r="AA175" s="2">
        <v>0</v>
      </c>
      <c r="AB175" s="3">
        <f>IF(SUM(Tabelle_Frageboegen[[#This Row],[Heizöl (l/a)]:[Holzhackschnitzel (Schüttraummeter/a):]])=0,1,0)</f>
        <v>0</v>
      </c>
    </row>
    <row r="176" spans="1:28" x14ac:dyDescent="0.25">
      <c r="A176" s="1">
        <v>161</v>
      </c>
      <c r="B176" s="1" t="s">
        <v>65</v>
      </c>
      <c r="C176" s="1" t="s">
        <v>143</v>
      </c>
      <c r="D176" s="1" t="s">
        <v>8</v>
      </c>
      <c r="E176" s="1">
        <f>IF(Tabelle_Frageboegen[[#This Row],[Anschlussinteresse:]]="ja",1,0)</f>
        <v>0</v>
      </c>
      <c r="F176" s="1">
        <f>IF(Tabelle_Frageboegen[[#This Row],[Anschlussinteresse:]]="ja &amp; unklar",1,0)</f>
        <v>0</v>
      </c>
      <c r="G176" s="1">
        <f>IF(Tabelle_Frageboegen[[#This Row],[Anschlussinteresse:]]="unklar",1,0)</f>
        <v>0</v>
      </c>
      <c r="H176" s="1">
        <f>IF(Tabelle_Frageboegen[[#This Row],[Anschlussinteresse:]]="nein &amp; unklar",1,0)</f>
        <v>0</v>
      </c>
      <c r="I176" s="1">
        <f>IF(Tabelle_Frageboegen[[#This Row],[Anschlussinteresse:]]="nein",1,0)</f>
        <v>1</v>
      </c>
      <c r="J176" s="1" t="s">
        <v>11</v>
      </c>
      <c r="K176" s="1">
        <f>IF(ISNUMBER(SEARCH("Heizöl",Tabelle_Frageboegen[[#This Row],[Bisheriger Energieträger:]]))=TRUE,1,0)</f>
        <v>0</v>
      </c>
      <c r="L176" s="1">
        <f>IF(ISNUMBER(SEARCH("Erdgas",Tabelle_Frageboegen[[#This Row],[Bisheriger Energieträger:]]))=TRUE,1,0)</f>
        <v>1</v>
      </c>
      <c r="M176" s="1">
        <f>IF(ISNUMBER(SEARCH("Flüssiggas",Tabelle_Frageboegen[[#This Row],[Bisheriger Energieträger:]]))=TRUE,1,0)</f>
        <v>0</v>
      </c>
      <c r="N176" s="1">
        <f>IF(ISNUMBER(SEARCH("Strom",Tabelle_Frageboegen[[#This Row],[Bisheriger Energieträger:]]))=TRUE,1,0)</f>
        <v>0</v>
      </c>
      <c r="O176" s="1">
        <f>IF(ISNUMBER(SEARCH("Wärmepumpe",Tabelle_Frageboegen[[#This Row],[Bisheriger Energieträger:]]))=TRUE,1,0)</f>
        <v>0</v>
      </c>
      <c r="P176" s="1">
        <f>IF(ISNUMBER(SEARCH("Holz",Tabelle_Frageboegen[[#This Row],[Bisheriger Energieträger:]]))=TRUE,1,0)</f>
        <v>0</v>
      </c>
      <c r="Q176" s="1">
        <f>IF(ISNUMBER(SEARCH("Pellets",Tabelle_Frageboegen[[#This Row],[Bisheriger Energieträger:]]))=TRUE,1,0)</f>
        <v>0</v>
      </c>
      <c r="R176" s="1">
        <f>IF(ISNUMBER(SEARCH("Hackschnitzel",Tabelle_Frageboegen[[#This Row],[Bisheriger Energieträger:]]))=TRUE,1,0)</f>
        <v>0</v>
      </c>
      <c r="S176" s="1">
        <f>IF(ISNUMBER(SEARCH("anderes",Tabelle_Frageboegen[[#This Row],[Bisheriger Energieträger:]]))=TRUE,1,0)</f>
        <v>0</v>
      </c>
      <c r="T176" s="2">
        <v>0</v>
      </c>
      <c r="U176" s="2">
        <v>1950</v>
      </c>
      <c r="V176" s="2">
        <v>0</v>
      </c>
      <c r="W176" s="2">
        <v>0</v>
      </c>
      <c r="X176" s="2">
        <v>0</v>
      </c>
      <c r="Y176" s="2">
        <v>0</v>
      </c>
      <c r="Z176" s="2">
        <v>0</v>
      </c>
      <c r="AA176" s="2">
        <v>0</v>
      </c>
      <c r="AB176" s="3">
        <f>IF(SUM(Tabelle_Frageboegen[[#This Row],[Heizöl (l/a)]:[Holzhackschnitzel (Schüttraummeter/a):]])=0,1,0)</f>
        <v>0</v>
      </c>
    </row>
    <row r="177" spans="1:28" x14ac:dyDescent="0.25">
      <c r="A177" s="1">
        <v>162</v>
      </c>
      <c r="B177" s="1" t="s">
        <v>56</v>
      </c>
      <c r="C177" s="1" t="s">
        <v>140</v>
      </c>
      <c r="D177" s="1" t="s">
        <v>4</v>
      </c>
      <c r="E177" s="1">
        <f>IF(Tabelle_Frageboegen[[#This Row],[Anschlussinteresse:]]="ja",1,0)</f>
        <v>1</v>
      </c>
      <c r="F177" s="1">
        <f>IF(Tabelle_Frageboegen[[#This Row],[Anschlussinteresse:]]="ja &amp; unklar",1,0)</f>
        <v>0</v>
      </c>
      <c r="G177" s="1">
        <f>IF(Tabelle_Frageboegen[[#This Row],[Anschlussinteresse:]]="unklar",1,0)</f>
        <v>0</v>
      </c>
      <c r="H177" s="1">
        <f>IF(Tabelle_Frageboegen[[#This Row],[Anschlussinteresse:]]="nein &amp; unklar",1,0)</f>
        <v>0</v>
      </c>
      <c r="I177" s="1">
        <f>IF(Tabelle_Frageboegen[[#This Row],[Anschlussinteresse:]]="nein",1,0)</f>
        <v>0</v>
      </c>
      <c r="J177" s="1" t="s">
        <v>14</v>
      </c>
      <c r="K177" s="1">
        <f>IF(ISNUMBER(SEARCH("Heizöl",Tabelle_Frageboegen[[#This Row],[Bisheriger Energieträger:]]))=TRUE,1,0)</f>
        <v>0</v>
      </c>
      <c r="L177" s="1">
        <f>IF(ISNUMBER(SEARCH("Erdgas",Tabelle_Frageboegen[[#This Row],[Bisheriger Energieträger:]]))=TRUE,1,0)</f>
        <v>0</v>
      </c>
      <c r="M177" s="1">
        <f>IF(ISNUMBER(SEARCH("Flüssiggas",Tabelle_Frageboegen[[#This Row],[Bisheriger Energieträger:]]))=TRUE,1,0)</f>
        <v>0</v>
      </c>
      <c r="N177" s="1">
        <f>IF(ISNUMBER(SEARCH("Strom",Tabelle_Frageboegen[[#This Row],[Bisheriger Energieträger:]]))=TRUE,1,0)</f>
        <v>0</v>
      </c>
      <c r="O177" s="1">
        <f>IF(ISNUMBER(SEARCH("Wärmepumpe",Tabelle_Frageboegen[[#This Row],[Bisheriger Energieträger:]]))=TRUE,1,0)</f>
        <v>1</v>
      </c>
      <c r="P177" s="1">
        <f>IF(ISNUMBER(SEARCH("Holz",Tabelle_Frageboegen[[#This Row],[Bisheriger Energieträger:]]))=TRUE,1,0)</f>
        <v>0</v>
      </c>
      <c r="Q177" s="1">
        <f>IF(ISNUMBER(SEARCH("Pellets",Tabelle_Frageboegen[[#This Row],[Bisheriger Energieträger:]]))=TRUE,1,0)</f>
        <v>0</v>
      </c>
      <c r="R177" s="1">
        <f>IF(ISNUMBER(SEARCH("Hackschnitzel",Tabelle_Frageboegen[[#This Row],[Bisheriger Energieträger:]]))=TRUE,1,0)</f>
        <v>0</v>
      </c>
      <c r="S177" s="1">
        <f>IF(ISNUMBER(SEARCH("anderes",Tabelle_Frageboegen[[#This Row],[Bisheriger Energieträger:]]))=TRUE,1,0)</f>
        <v>0</v>
      </c>
      <c r="T177" s="2">
        <v>0</v>
      </c>
      <c r="U177" s="2">
        <v>0</v>
      </c>
      <c r="V177" s="2">
        <v>0</v>
      </c>
      <c r="W177" s="2">
        <v>0</v>
      </c>
      <c r="X177" s="2">
        <v>2300</v>
      </c>
      <c r="Y177" s="2">
        <v>0</v>
      </c>
      <c r="Z177" s="2">
        <v>0</v>
      </c>
      <c r="AA177" s="2">
        <v>0</v>
      </c>
      <c r="AB177" s="3">
        <f>IF(SUM(Tabelle_Frageboegen[[#This Row],[Heizöl (l/a)]:[Holzhackschnitzel (Schüttraummeter/a):]])=0,1,0)</f>
        <v>0</v>
      </c>
    </row>
    <row r="178" spans="1:28" x14ac:dyDescent="0.25">
      <c r="A178" s="1">
        <v>163</v>
      </c>
      <c r="B178" s="1" t="s">
        <v>56</v>
      </c>
      <c r="C178" s="1" t="s">
        <v>140</v>
      </c>
      <c r="D178" s="1" t="s">
        <v>4</v>
      </c>
      <c r="E178" s="1">
        <f>IF(Tabelle_Frageboegen[[#This Row],[Anschlussinteresse:]]="ja",1,0)</f>
        <v>1</v>
      </c>
      <c r="F178" s="1">
        <f>IF(Tabelle_Frageboegen[[#This Row],[Anschlussinteresse:]]="ja &amp; unklar",1,0)</f>
        <v>0</v>
      </c>
      <c r="G178" s="1">
        <f>IF(Tabelle_Frageboegen[[#This Row],[Anschlussinteresse:]]="unklar",1,0)</f>
        <v>0</v>
      </c>
      <c r="H178" s="1">
        <f>IF(Tabelle_Frageboegen[[#This Row],[Anschlussinteresse:]]="nein &amp; unklar",1,0)</f>
        <v>0</v>
      </c>
      <c r="I178" s="1">
        <f>IF(Tabelle_Frageboegen[[#This Row],[Anschlussinteresse:]]="nein",1,0)</f>
        <v>0</v>
      </c>
      <c r="J178" s="1" t="s">
        <v>53</v>
      </c>
      <c r="K178" s="1">
        <f>IF(ISNUMBER(SEARCH("Heizöl",Tabelle_Frageboegen[[#This Row],[Bisheriger Energieträger:]]))=TRUE,1,0)</f>
        <v>0</v>
      </c>
      <c r="L178" s="1">
        <f>IF(ISNUMBER(SEARCH("Erdgas",Tabelle_Frageboegen[[#This Row],[Bisheriger Energieträger:]]))=TRUE,1,0)</f>
        <v>1</v>
      </c>
      <c r="M178" s="1">
        <f>IF(ISNUMBER(SEARCH("Flüssiggas",Tabelle_Frageboegen[[#This Row],[Bisheriger Energieträger:]]))=TRUE,1,0)</f>
        <v>0</v>
      </c>
      <c r="N178" s="1">
        <f>IF(ISNUMBER(SEARCH("Strom",Tabelle_Frageboegen[[#This Row],[Bisheriger Energieträger:]]))=TRUE,1,0)</f>
        <v>0</v>
      </c>
      <c r="O178" s="1">
        <f>IF(ISNUMBER(SEARCH("Wärmepumpe",Tabelle_Frageboegen[[#This Row],[Bisheriger Energieträger:]]))=TRUE,1,0)</f>
        <v>0</v>
      </c>
      <c r="P178" s="1">
        <f>IF(ISNUMBER(SEARCH("Holz",Tabelle_Frageboegen[[#This Row],[Bisheriger Energieträger:]]))=TRUE,1,0)</f>
        <v>1</v>
      </c>
      <c r="Q178" s="1">
        <f>IF(ISNUMBER(SEARCH("Pellets",Tabelle_Frageboegen[[#This Row],[Bisheriger Energieträger:]]))=TRUE,1,0)</f>
        <v>0</v>
      </c>
      <c r="R178" s="1">
        <f>IF(ISNUMBER(SEARCH("Hackschnitzel",Tabelle_Frageboegen[[#This Row],[Bisheriger Energieträger:]]))=TRUE,1,0)</f>
        <v>0</v>
      </c>
      <c r="S178" s="1">
        <f>IF(ISNUMBER(SEARCH("anderes",Tabelle_Frageboegen[[#This Row],[Bisheriger Energieträger:]]))=TRUE,1,0)</f>
        <v>0</v>
      </c>
      <c r="T178" s="2">
        <v>0</v>
      </c>
      <c r="U178" s="2">
        <v>25</v>
      </c>
      <c r="V178" s="2">
        <v>0</v>
      </c>
      <c r="W178" s="2">
        <v>0</v>
      </c>
      <c r="X178" s="2">
        <v>0</v>
      </c>
      <c r="Y178" s="2">
        <v>2</v>
      </c>
      <c r="Z178" s="2">
        <v>0</v>
      </c>
      <c r="AA178" s="2">
        <v>0</v>
      </c>
      <c r="AB178" s="3">
        <f>IF(SUM(Tabelle_Frageboegen[[#This Row],[Heizöl (l/a)]:[Holzhackschnitzel (Schüttraummeter/a):]])=0,1,0)</f>
        <v>0</v>
      </c>
    </row>
    <row r="179" spans="1:28" ht="30" x14ac:dyDescent="0.25">
      <c r="A179" s="1">
        <v>164</v>
      </c>
      <c r="B179" s="1" t="s">
        <v>68</v>
      </c>
      <c r="C179" s="1" t="s">
        <v>143</v>
      </c>
      <c r="D179" s="1" t="s">
        <v>8</v>
      </c>
      <c r="E179" s="1">
        <f>IF(Tabelle_Frageboegen[[#This Row],[Anschlussinteresse:]]="ja",1,0)</f>
        <v>0</v>
      </c>
      <c r="F179" s="1">
        <f>IF(Tabelle_Frageboegen[[#This Row],[Anschlussinteresse:]]="ja &amp; unklar",1,0)</f>
        <v>0</v>
      </c>
      <c r="G179" s="1">
        <f>IF(Tabelle_Frageboegen[[#This Row],[Anschlussinteresse:]]="unklar",1,0)</f>
        <v>0</v>
      </c>
      <c r="H179" s="1">
        <f>IF(Tabelle_Frageboegen[[#This Row],[Anschlussinteresse:]]="nein &amp; unklar",1,0)</f>
        <v>0</v>
      </c>
      <c r="I179" s="1">
        <f>IF(Tabelle_Frageboegen[[#This Row],[Anschlussinteresse:]]="nein",1,0)</f>
        <v>1</v>
      </c>
      <c r="J179" s="1" t="s">
        <v>47</v>
      </c>
      <c r="K179" s="1">
        <f>IF(ISNUMBER(SEARCH("Heizöl",Tabelle_Frageboegen[[#This Row],[Bisheriger Energieträger:]]))=TRUE,1,0)</f>
        <v>0</v>
      </c>
      <c r="L179" s="1">
        <f>IF(ISNUMBER(SEARCH("Erdgas",Tabelle_Frageboegen[[#This Row],[Bisheriger Energieträger:]]))=TRUE,1,0)</f>
        <v>0</v>
      </c>
      <c r="M179" s="1">
        <f>IF(ISNUMBER(SEARCH("Flüssiggas",Tabelle_Frageboegen[[#This Row],[Bisheriger Energieträger:]]))=TRUE,1,0)</f>
        <v>0</v>
      </c>
      <c r="N179" s="1">
        <f>IF(ISNUMBER(SEARCH("Strom",Tabelle_Frageboegen[[#This Row],[Bisheriger Energieträger:]]))=TRUE,1,0)</f>
        <v>0</v>
      </c>
      <c r="O179" s="1">
        <f>IF(ISNUMBER(SEARCH("Wärmepumpe",Tabelle_Frageboegen[[#This Row],[Bisheriger Energieträger:]]))=TRUE,1,0)</f>
        <v>0</v>
      </c>
      <c r="P179" s="1">
        <f>IF(ISNUMBER(SEARCH("Holz",Tabelle_Frageboegen[[#This Row],[Bisheriger Energieträger:]]))=TRUE,1,0)</f>
        <v>0</v>
      </c>
      <c r="Q179" s="1">
        <f>IF(ISNUMBER(SEARCH("Pellets",Tabelle_Frageboegen[[#This Row],[Bisheriger Energieträger:]]))=TRUE,1,0)</f>
        <v>0</v>
      </c>
      <c r="R179" s="1">
        <f>IF(ISNUMBER(SEARCH("Hackschnitzel",Tabelle_Frageboegen[[#This Row],[Bisheriger Energieträger:]]))=TRUE,1,0)</f>
        <v>0</v>
      </c>
      <c r="S179" s="1">
        <f>IF(ISNUMBER(SEARCH("anderes",Tabelle_Frageboegen[[#This Row],[Bisheriger Energieträger:]]))=TRUE,1,0)</f>
        <v>1</v>
      </c>
      <c r="T179" s="2">
        <v>0</v>
      </c>
      <c r="U179" s="2">
        <v>0</v>
      </c>
      <c r="V179" s="2">
        <v>0</v>
      </c>
      <c r="W179" s="2">
        <v>0</v>
      </c>
      <c r="X179" s="2">
        <v>0</v>
      </c>
      <c r="Y179" s="2">
        <v>0</v>
      </c>
      <c r="Z179" s="2">
        <v>0</v>
      </c>
      <c r="AA179" s="2">
        <v>0</v>
      </c>
      <c r="AB179" s="3">
        <f>IF(SUM(Tabelle_Frageboegen[[#This Row],[Heizöl (l/a)]:[Holzhackschnitzel (Schüttraummeter/a):]])=0,1,0)</f>
        <v>1</v>
      </c>
    </row>
    <row r="180" spans="1:28" x14ac:dyDescent="0.25">
      <c r="A180" s="1">
        <v>165</v>
      </c>
      <c r="B180" s="1" t="s">
        <v>31</v>
      </c>
      <c r="C180" s="1" t="s">
        <v>140</v>
      </c>
      <c r="D180" s="1" t="s">
        <v>8</v>
      </c>
      <c r="E180" s="1">
        <f>IF(Tabelle_Frageboegen[[#This Row],[Anschlussinteresse:]]="ja",1,0)</f>
        <v>0</v>
      </c>
      <c r="F180" s="1">
        <f>IF(Tabelle_Frageboegen[[#This Row],[Anschlussinteresse:]]="ja &amp; unklar",1,0)</f>
        <v>0</v>
      </c>
      <c r="G180" s="1">
        <f>IF(Tabelle_Frageboegen[[#This Row],[Anschlussinteresse:]]="unklar",1,0)</f>
        <v>0</v>
      </c>
      <c r="H180" s="1">
        <f>IF(Tabelle_Frageboegen[[#This Row],[Anschlussinteresse:]]="nein &amp; unklar",1,0)</f>
        <v>0</v>
      </c>
      <c r="I180" s="1">
        <f>IF(Tabelle_Frageboegen[[#This Row],[Anschlussinteresse:]]="nein",1,0)</f>
        <v>1</v>
      </c>
      <c r="J180" s="1" t="s">
        <v>43</v>
      </c>
      <c r="K180" s="1">
        <f>IF(ISNUMBER(SEARCH("Heizöl",Tabelle_Frageboegen[[#This Row],[Bisheriger Energieträger:]]))=TRUE,1,0)</f>
        <v>0</v>
      </c>
      <c r="L180" s="1">
        <f>IF(ISNUMBER(SEARCH("Erdgas",Tabelle_Frageboegen[[#This Row],[Bisheriger Energieträger:]]))=TRUE,1,0)</f>
        <v>0</v>
      </c>
      <c r="M180" s="1">
        <f>IF(ISNUMBER(SEARCH("Flüssiggas",Tabelle_Frageboegen[[#This Row],[Bisheriger Energieträger:]]))=TRUE,1,0)</f>
        <v>0</v>
      </c>
      <c r="N180" s="1">
        <f>IF(ISNUMBER(SEARCH("Strom",Tabelle_Frageboegen[[#This Row],[Bisheriger Energieträger:]]))=TRUE,1,0)</f>
        <v>0</v>
      </c>
      <c r="O180" s="1">
        <f>IF(ISNUMBER(SEARCH("Wärmepumpe",Tabelle_Frageboegen[[#This Row],[Bisheriger Energieträger:]]))=TRUE,1,0)</f>
        <v>0</v>
      </c>
      <c r="P180" s="1">
        <f>IF(ISNUMBER(SEARCH("Holz",Tabelle_Frageboegen[[#This Row],[Bisheriger Energieträger:]]))=TRUE,1,0)</f>
        <v>1</v>
      </c>
      <c r="Q180" s="1">
        <f>IF(ISNUMBER(SEARCH("Pellets",Tabelle_Frageboegen[[#This Row],[Bisheriger Energieträger:]]))=TRUE,1,0)</f>
        <v>1</v>
      </c>
      <c r="R180" s="1">
        <f>IF(ISNUMBER(SEARCH("Hackschnitzel",Tabelle_Frageboegen[[#This Row],[Bisheriger Energieträger:]]))=TRUE,1,0)</f>
        <v>0</v>
      </c>
      <c r="S180" s="1">
        <f>IF(ISNUMBER(SEARCH("anderes",Tabelle_Frageboegen[[#This Row],[Bisheriger Energieträger:]]))=TRUE,1,0)</f>
        <v>0</v>
      </c>
      <c r="T180" s="2">
        <v>0</v>
      </c>
      <c r="U180" s="2">
        <v>0</v>
      </c>
      <c r="V180" s="2">
        <v>0</v>
      </c>
      <c r="W180" s="2">
        <v>0</v>
      </c>
      <c r="X180" s="2">
        <v>0</v>
      </c>
      <c r="Y180" s="2">
        <v>0</v>
      </c>
      <c r="Z180" s="2">
        <v>3000</v>
      </c>
      <c r="AA180" s="2">
        <v>0</v>
      </c>
      <c r="AB180" s="3">
        <f>IF(SUM(Tabelle_Frageboegen[[#This Row],[Heizöl (l/a)]:[Holzhackschnitzel (Schüttraummeter/a):]])=0,1,0)</f>
        <v>0</v>
      </c>
    </row>
    <row r="181" spans="1:28" x14ac:dyDescent="0.25">
      <c r="A181" s="1">
        <v>166</v>
      </c>
      <c r="B181" s="1" t="s">
        <v>29</v>
      </c>
      <c r="C181" s="1" t="s">
        <v>140</v>
      </c>
      <c r="D181" s="1" t="s">
        <v>8</v>
      </c>
      <c r="E181" s="1">
        <f>IF(Tabelle_Frageboegen[[#This Row],[Anschlussinteresse:]]="ja",1,0)</f>
        <v>0</v>
      </c>
      <c r="F181" s="1">
        <f>IF(Tabelle_Frageboegen[[#This Row],[Anschlussinteresse:]]="ja &amp; unklar",1,0)</f>
        <v>0</v>
      </c>
      <c r="G181" s="1">
        <f>IF(Tabelle_Frageboegen[[#This Row],[Anschlussinteresse:]]="unklar",1,0)</f>
        <v>0</v>
      </c>
      <c r="H181" s="1">
        <f>IF(Tabelle_Frageboegen[[#This Row],[Anschlussinteresse:]]="nein &amp; unklar",1,0)</f>
        <v>0</v>
      </c>
      <c r="I181" s="1">
        <f>IF(Tabelle_Frageboegen[[#This Row],[Anschlussinteresse:]]="nein",1,0)</f>
        <v>1</v>
      </c>
      <c r="J181" s="1" t="s">
        <v>14</v>
      </c>
      <c r="K181" s="1">
        <f>IF(ISNUMBER(SEARCH("Heizöl",Tabelle_Frageboegen[[#This Row],[Bisheriger Energieträger:]]))=TRUE,1,0)</f>
        <v>0</v>
      </c>
      <c r="L181" s="1">
        <f>IF(ISNUMBER(SEARCH("Erdgas",Tabelle_Frageboegen[[#This Row],[Bisheriger Energieträger:]]))=TRUE,1,0)</f>
        <v>0</v>
      </c>
      <c r="M181" s="1">
        <f>IF(ISNUMBER(SEARCH("Flüssiggas",Tabelle_Frageboegen[[#This Row],[Bisheriger Energieträger:]]))=TRUE,1,0)</f>
        <v>0</v>
      </c>
      <c r="N181" s="1">
        <f>IF(ISNUMBER(SEARCH("Strom",Tabelle_Frageboegen[[#This Row],[Bisheriger Energieträger:]]))=TRUE,1,0)</f>
        <v>0</v>
      </c>
      <c r="O181" s="1">
        <f>IF(ISNUMBER(SEARCH("Wärmepumpe",Tabelle_Frageboegen[[#This Row],[Bisheriger Energieträger:]]))=TRUE,1,0)</f>
        <v>1</v>
      </c>
      <c r="P181" s="1">
        <f>IF(ISNUMBER(SEARCH("Holz",Tabelle_Frageboegen[[#This Row],[Bisheriger Energieträger:]]))=TRUE,1,0)</f>
        <v>0</v>
      </c>
      <c r="Q181" s="1">
        <f>IF(ISNUMBER(SEARCH("Pellets",Tabelle_Frageboegen[[#This Row],[Bisheriger Energieträger:]]))=TRUE,1,0)</f>
        <v>0</v>
      </c>
      <c r="R181" s="1">
        <f>IF(ISNUMBER(SEARCH("Hackschnitzel",Tabelle_Frageboegen[[#This Row],[Bisheriger Energieträger:]]))=TRUE,1,0)</f>
        <v>0</v>
      </c>
      <c r="S181" s="1">
        <f>IF(ISNUMBER(SEARCH("anderes",Tabelle_Frageboegen[[#This Row],[Bisheriger Energieträger:]]))=TRUE,1,0)</f>
        <v>0</v>
      </c>
      <c r="T181" s="2">
        <v>0</v>
      </c>
      <c r="U181" s="2">
        <v>0</v>
      </c>
      <c r="V181" s="2">
        <v>0</v>
      </c>
      <c r="W181" s="2">
        <v>0</v>
      </c>
      <c r="X181" s="2">
        <v>3500</v>
      </c>
      <c r="Y181" s="2">
        <v>0</v>
      </c>
      <c r="Z181" s="2">
        <v>0</v>
      </c>
      <c r="AA181" s="2">
        <v>0</v>
      </c>
      <c r="AB181" s="3">
        <f>IF(SUM(Tabelle_Frageboegen[[#This Row],[Heizöl (l/a)]:[Holzhackschnitzel (Schüttraummeter/a):]])=0,1,0)</f>
        <v>0</v>
      </c>
    </row>
    <row r="182" spans="1:28" x14ac:dyDescent="0.25">
      <c r="A182" s="1">
        <v>167</v>
      </c>
      <c r="B182" s="1" t="s">
        <v>92</v>
      </c>
      <c r="C182" s="1" t="s">
        <v>32</v>
      </c>
      <c r="D182" s="1" t="s">
        <v>6</v>
      </c>
      <c r="E182" s="1">
        <f>IF(Tabelle_Frageboegen[[#This Row],[Anschlussinteresse:]]="ja",1,0)</f>
        <v>0</v>
      </c>
      <c r="F182" s="1">
        <f>IF(Tabelle_Frageboegen[[#This Row],[Anschlussinteresse:]]="ja &amp; unklar",1,0)</f>
        <v>0</v>
      </c>
      <c r="G182" s="1">
        <f>IF(Tabelle_Frageboegen[[#This Row],[Anschlussinteresse:]]="unklar",1,0)</f>
        <v>1</v>
      </c>
      <c r="H182" s="1">
        <f>IF(Tabelle_Frageboegen[[#This Row],[Anschlussinteresse:]]="nein &amp; unklar",1,0)</f>
        <v>0</v>
      </c>
      <c r="I182" s="1">
        <f>IF(Tabelle_Frageboegen[[#This Row],[Anschlussinteresse:]]="nein",1,0)</f>
        <v>0</v>
      </c>
      <c r="J182" s="1" t="s">
        <v>11</v>
      </c>
      <c r="K182" s="1">
        <f>IF(ISNUMBER(SEARCH("Heizöl",Tabelle_Frageboegen[[#This Row],[Bisheriger Energieträger:]]))=TRUE,1,0)</f>
        <v>0</v>
      </c>
      <c r="L182" s="1">
        <f>IF(ISNUMBER(SEARCH("Erdgas",Tabelle_Frageboegen[[#This Row],[Bisheriger Energieträger:]]))=TRUE,1,0)</f>
        <v>1</v>
      </c>
      <c r="M182" s="1">
        <f>IF(ISNUMBER(SEARCH("Flüssiggas",Tabelle_Frageboegen[[#This Row],[Bisheriger Energieträger:]]))=TRUE,1,0)</f>
        <v>0</v>
      </c>
      <c r="N182" s="1">
        <f>IF(ISNUMBER(SEARCH("Strom",Tabelle_Frageboegen[[#This Row],[Bisheriger Energieträger:]]))=TRUE,1,0)</f>
        <v>0</v>
      </c>
      <c r="O182" s="1">
        <f>IF(ISNUMBER(SEARCH("Wärmepumpe",Tabelle_Frageboegen[[#This Row],[Bisheriger Energieträger:]]))=TRUE,1,0)</f>
        <v>0</v>
      </c>
      <c r="P182" s="1">
        <f>IF(ISNUMBER(SEARCH("Holz",Tabelle_Frageboegen[[#This Row],[Bisheriger Energieträger:]]))=TRUE,1,0)</f>
        <v>0</v>
      </c>
      <c r="Q182" s="1">
        <f>IF(ISNUMBER(SEARCH("Pellets",Tabelle_Frageboegen[[#This Row],[Bisheriger Energieträger:]]))=TRUE,1,0)</f>
        <v>0</v>
      </c>
      <c r="R182" s="1">
        <f>IF(ISNUMBER(SEARCH("Hackschnitzel",Tabelle_Frageboegen[[#This Row],[Bisheriger Energieträger:]]))=TRUE,1,0)</f>
        <v>0</v>
      </c>
      <c r="S182" s="1">
        <f>IF(ISNUMBER(SEARCH("anderes",Tabelle_Frageboegen[[#This Row],[Bisheriger Energieträger:]]))=TRUE,1,0)</f>
        <v>0</v>
      </c>
      <c r="T182" s="2">
        <v>0</v>
      </c>
      <c r="U182" s="2">
        <v>1409.090909090909</v>
      </c>
      <c r="V182" s="2">
        <v>0</v>
      </c>
      <c r="W182" s="2">
        <v>0</v>
      </c>
      <c r="X182" s="2">
        <v>0</v>
      </c>
      <c r="Y182" s="2">
        <v>0</v>
      </c>
      <c r="Z182" s="2">
        <v>0</v>
      </c>
      <c r="AA182" s="2">
        <v>0</v>
      </c>
      <c r="AB182" s="3">
        <f>IF(SUM(Tabelle_Frageboegen[[#This Row],[Heizöl (l/a)]:[Holzhackschnitzel (Schüttraummeter/a):]])=0,1,0)</f>
        <v>0</v>
      </c>
    </row>
    <row r="183" spans="1:28" x14ac:dyDescent="0.25">
      <c r="A183" s="1">
        <v>168</v>
      </c>
      <c r="B183" s="1" t="s">
        <v>56</v>
      </c>
      <c r="C183" s="1" t="s">
        <v>140</v>
      </c>
      <c r="D183" s="1" t="s">
        <v>6</v>
      </c>
      <c r="E183" s="1">
        <f>IF(Tabelle_Frageboegen[[#This Row],[Anschlussinteresse:]]="ja",1,0)</f>
        <v>0</v>
      </c>
      <c r="F183" s="1">
        <f>IF(Tabelle_Frageboegen[[#This Row],[Anschlussinteresse:]]="ja &amp; unklar",1,0)</f>
        <v>0</v>
      </c>
      <c r="G183" s="1">
        <f>IF(Tabelle_Frageboegen[[#This Row],[Anschlussinteresse:]]="unklar",1,0)</f>
        <v>1</v>
      </c>
      <c r="H183" s="1">
        <f>IF(Tabelle_Frageboegen[[#This Row],[Anschlussinteresse:]]="nein &amp; unklar",1,0)</f>
        <v>0</v>
      </c>
      <c r="I183" s="1">
        <f>IF(Tabelle_Frageboegen[[#This Row],[Anschlussinteresse:]]="nein",1,0)</f>
        <v>0</v>
      </c>
      <c r="J183" s="1" t="s">
        <v>33</v>
      </c>
      <c r="K183" s="1">
        <f>IF(ISNUMBER(SEARCH("Heizöl",Tabelle_Frageboegen[[#This Row],[Bisheriger Energieträger:]]))=TRUE,1,0)</f>
        <v>0</v>
      </c>
      <c r="L183" s="1">
        <f>IF(ISNUMBER(SEARCH("Erdgas",Tabelle_Frageboegen[[#This Row],[Bisheriger Energieträger:]]))=TRUE,1,0)</f>
        <v>0</v>
      </c>
      <c r="M183" s="1">
        <f>IF(ISNUMBER(SEARCH("Flüssiggas",Tabelle_Frageboegen[[#This Row],[Bisheriger Energieträger:]]))=TRUE,1,0)</f>
        <v>0</v>
      </c>
      <c r="N183" s="1">
        <f>IF(ISNUMBER(SEARCH("Strom",Tabelle_Frageboegen[[#This Row],[Bisheriger Energieträger:]]))=TRUE,1,0)</f>
        <v>0</v>
      </c>
      <c r="O183" s="1">
        <f>IF(ISNUMBER(SEARCH("Wärmepumpe",Tabelle_Frageboegen[[#This Row],[Bisheriger Energieträger:]]))=TRUE,1,0)</f>
        <v>1</v>
      </c>
      <c r="P183" s="1">
        <f>IF(ISNUMBER(SEARCH("Holz",Tabelle_Frageboegen[[#This Row],[Bisheriger Energieträger:]]))=TRUE,1,0)</f>
        <v>1</v>
      </c>
      <c r="Q183" s="1">
        <f>IF(ISNUMBER(SEARCH("Pellets",Tabelle_Frageboegen[[#This Row],[Bisheriger Energieträger:]]))=TRUE,1,0)</f>
        <v>0</v>
      </c>
      <c r="R183" s="1">
        <f>IF(ISNUMBER(SEARCH("Hackschnitzel",Tabelle_Frageboegen[[#This Row],[Bisheriger Energieträger:]]))=TRUE,1,0)</f>
        <v>0</v>
      </c>
      <c r="S183" s="1">
        <f>IF(ISNUMBER(SEARCH("anderes",Tabelle_Frageboegen[[#This Row],[Bisheriger Energieträger:]]))=TRUE,1,0)</f>
        <v>0</v>
      </c>
      <c r="T183" s="2">
        <v>0</v>
      </c>
      <c r="U183" s="2">
        <v>0</v>
      </c>
      <c r="V183" s="2">
        <v>0</v>
      </c>
      <c r="W183" s="2">
        <v>0</v>
      </c>
      <c r="X183" s="2">
        <v>2000</v>
      </c>
      <c r="Y183" s="2">
        <v>7</v>
      </c>
      <c r="Z183" s="2">
        <v>0</v>
      </c>
      <c r="AA183" s="2">
        <v>0</v>
      </c>
      <c r="AB183" s="3">
        <f>IF(SUM(Tabelle_Frageboegen[[#This Row],[Heizöl (l/a)]:[Holzhackschnitzel (Schüttraummeter/a):]])=0,1,0)</f>
        <v>0</v>
      </c>
    </row>
    <row r="184" spans="1:28" x14ac:dyDescent="0.25">
      <c r="A184" s="1">
        <v>169</v>
      </c>
      <c r="B184" s="1" t="s">
        <v>76</v>
      </c>
      <c r="C184" s="1" t="s">
        <v>140</v>
      </c>
      <c r="D184" s="1" t="s">
        <v>6</v>
      </c>
      <c r="E184" s="1">
        <f>IF(Tabelle_Frageboegen[[#This Row],[Anschlussinteresse:]]="ja",1,0)</f>
        <v>0</v>
      </c>
      <c r="F184" s="1">
        <f>IF(Tabelle_Frageboegen[[#This Row],[Anschlussinteresse:]]="ja &amp; unklar",1,0)</f>
        <v>0</v>
      </c>
      <c r="G184" s="1">
        <f>IF(Tabelle_Frageboegen[[#This Row],[Anschlussinteresse:]]="unklar",1,0)</f>
        <v>1</v>
      </c>
      <c r="H184" s="1">
        <f>IF(Tabelle_Frageboegen[[#This Row],[Anschlussinteresse:]]="nein &amp; unklar",1,0)</f>
        <v>0</v>
      </c>
      <c r="I184" s="1">
        <f>IF(Tabelle_Frageboegen[[#This Row],[Anschlussinteresse:]]="nein",1,0)</f>
        <v>0</v>
      </c>
      <c r="J184" s="1" t="s">
        <v>11</v>
      </c>
      <c r="K184" s="1">
        <f>IF(ISNUMBER(SEARCH("Heizöl",Tabelle_Frageboegen[[#This Row],[Bisheriger Energieträger:]]))=TRUE,1,0)</f>
        <v>0</v>
      </c>
      <c r="L184" s="1">
        <f>IF(ISNUMBER(SEARCH("Erdgas",Tabelle_Frageboegen[[#This Row],[Bisheriger Energieträger:]]))=TRUE,1,0)</f>
        <v>1</v>
      </c>
      <c r="M184" s="1">
        <f>IF(ISNUMBER(SEARCH("Flüssiggas",Tabelle_Frageboegen[[#This Row],[Bisheriger Energieträger:]]))=TRUE,1,0)</f>
        <v>0</v>
      </c>
      <c r="N184" s="1">
        <f>IF(ISNUMBER(SEARCH("Strom",Tabelle_Frageboegen[[#This Row],[Bisheriger Energieträger:]]))=TRUE,1,0)</f>
        <v>0</v>
      </c>
      <c r="O184" s="1">
        <f>IF(ISNUMBER(SEARCH("Wärmepumpe",Tabelle_Frageboegen[[#This Row],[Bisheriger Energieträger:]]))=TRUE,1,0)</f>
        <v>0</v>
      </c>
      <c r="P184" s="1">
        <f>IF(ISNUMBER(SEARCH("Holz",Tabelle_Frageboegen[[#This Row],[Bisheriger Energieträger:]]))=TRUE,1,0)</f>
        <v>0</v>
      </c>
      <c r="Q184" s="1">
        <f>IF(ISNUMBER(SEARCH("Pellets",Tabelle_Frageboegen[[#This Row],[Bisheriger Energieträger:]]))=TRUE,1,0)</f>
        <v>0</v>
      </c>
      <c r="R184" s="1">
        <f>IF(ISNUMBER(SEARCH("Hackschnitzel",Tabelle_Frageboegen[[#This Row],[Bisheriger Energieträger:]]))=TRUE,1,0)</f>
        <v>0</v>
      </c>
      <c r="S184" s="1">
        <f>IF(ISNUMBER(SEARCH("anderes",Tabelle_Frageboegen[[#This Row],[Bisheriger Energieträger:]]))=TRUE,1,0)</f>
        <v>0</v>
      </c>
      <c r="T184" s="2">
        <v>0</v>
      </c>
      <c r="U184" s="2">
        <v>1630</v>
      </c>
      <c r="V184" s="2">
        <v>0</v>
      </c>
      <c r="W184" s="2">
        <v>0</v>
      </c>
      <c r="X184" s="2">
        <v>0</v>
      </c>
      <c r="Y184" s="2">
        <v>0</v>
      </c>
      <c r="Z184" s="2">
        <v>0</v>
      </c>
      <c r="AA184" s="2">
        <v>0</v>
      </c>
      <c r="AB184" s="3">
        <f>IF(SUM(Tabelle_Frageboegen[[#This Row],[Heizöl (l/a)]:[Holzhackschnitzel (Schüttraummeter/a):]])=0,1,0)</f>
        <v>0</v>
      </c>
    </row>
    <row r="185" spans="1:28" x14ac:dyDescent="0.25">
      <c r="A185" s="1">
        <v>170</v>
      </c>
      <c r="B185" s="1" t="s">
        <v>56</v>
      </c>
      <c r="C185" s="1" t="s">
        <v>140</v>
      </c>
      <c r="D185" s="1" t="s">
        <v>4</v>
      </c>
      <c r="E185" s="1">
        <f>IF(Tabelle_Frageboegen[[#This Row],[Anschlussinteresse:]]="ja",1,0)</f>
        <v>1</v>
      </c>
      <c r="F185" s="1">
        <f>IF(Tabelle_Frageboegen[[#This Row],[Anschlussinteresse:]]="ja &amp; unklar",1,0)</f>
        <v>0</v>
      </c>
      <c r="G185" s="1">
        <f>IF(Tabelle_Frageboegen[[#This Row],[Anschlussinteresse:]]="unklar",1,0)</f>
        <v>0</v>
      </c>
      <c r="H185" s="1">
        <f>IF(Tabelle_Frageboegen[[#This Row],[Anschlussinteresse:]]="nein &amp; unklar",1,0)</f>
        <v>0</v>
      </c>
      <c r="I185" s="1">
        <f>IF(Tabelle_Frageboegen[[#This Row],[Anschlussinteresse:]]="nein",1,0)</f>
        <v>0</v>
      </c>
      <c r="J185" s="1" t="s">
        <v>11</v>
      </c>
      <c r="K185" s="1">
        <f>IF(ISNUMBER(SEARCH("Heizöl",Tabelle_Frageboegen[[#This Row],[Bisheriger Energieträger:]]))=TRUE,1,0)</f>
        <v>0</v>
      </c>
      <c r="L185" s="1">
        <f>IF(ISNUMBER(SEARCH("Erdgas",Tabelle_Frageboegen[[#This Row],[Bisheriger Energieträger:]]))=TRUE,1,0)</f>
        <v>1</v>
      </c>
      <c r="M185" s="1">
        <f>IF(ISNUMBER(SEARCH("Flüssiggas",Tabelle_Frageboegen[[#This Row],[Bisheriger Energieträger:]]))=TRUE,1,0)</f>
        <v>0</v>
      </c>
      <c r="N185" s="1">
        <f>IF(ISNUMBER(SEARCH("Strom",Tabelle_Frageboegen[[#This Row],[Bisheriger Energieträger:]]))=TRUE,1,0)</f>
        <v>0</v>
      </c>
      <c r="O185" s="1">
        <f>IF(ISNUMBER(SEARCH("Wärmepumpe",Tabelle_Frageboegen[[#This Row],[Bisheriger Energieträger:]]))=TRUE,1,0)</f>
        <v>0</v>
      </c>
      <c r="P185" s="1">
        <f>IF(ISNUMBER(SEARCH("Holz",Tabelle_Frageboegen[[#This Row],[Bisheriger Energieträger:]]))=TRUE,1,0)</f>
        <v>0</v>
      </c>
      <c r="Q185" s="1">
        <f>IF(ISNUMBER(SEARCH("Pellets",Tabelle_Frageboegen[[#This Row],[Bisheriger Energieträger:]]))=TRUE,1,0)</f>
        <v>0</v>
      </c>
      <c r="R185" s="1">
        <f>IF(ISNUMBER(SEARCH("Hackschnitzel",Tabelle_Frageboegen[[#This Row],[Bisheriger Energieträger:]]))=TRUE,1,0)</f>
        <v>0</v>
      </c>
      <c r="S185" s="1">
        <f>IF(ISNUMBER(SEARCH("anderes",Tabelle_Frageboegen[[#This Row],[Bisheriger Energieträger:]]))=TRUE,1,0)</f>
        <v>0</v>
      </c>
      <c r="T185" s="2">
        <v>0</v>
      </c>
      <c r="U185" s="2">
        <v>1020.9090909090909</v>
      </c>
      <c r="V185" s="2">
        <v>0</v>
      </c>
      <c r="W185" s="2">
        <v>0</v>
      </c>
      <c r="X185" s="2">
        <v>0</v>
      </c>
      <c r="Y185" s="2">
        <v>0</v>
      </c>
      <c r="Z185" s="2">
        <v>0</v>
      </c>
      <c r="AA185" s="2">
        <v>0</v>
      </c>
      <c r="AB185" s="3">
        <f>IF(SUM(Tabelle_Frageboegen[[#This Row],[Heizöl (l/a)]:[Holzhackschnitzel (Schüttraummeter/a):]])=0,1,0)</f>
        <v>0</v>
      </c>
    </row>
    <row r="186" spans="1:28" ht="30" x14ac:dyDescent="0.25">
      <c r="A186" s="1">
        <v>171</v>
      </c>
      <c r="B186" s="1" t="s">
        <v>51</v>
      </c>
      <c r="C186" s="1" t="s">
        <v>140</v>
      </c>
      <c r="D186" s="1" t="s">
        <v>8</v>
      </c>
      <c r="E186" s="1">
        <f>IF(Tabelle_Frageboegen[[#This Row],[Anschlussinteresse:]]="ja",1,0)</f>
        <v>0</v>
      </c>
      <c r="F186" s="1">
        <f>IF(Tabelle_Frageboegen[[#This Row],[Anschlussinteresse:]]="ja &amp; unklar",1,0)</f>
        <v>0</v>
      </c>
      <c r="G186" s="1">
        <f>IF(Tabelle_Frageboegen[[#This Row],[Anschlussinteresse:]]="unklar",1,0)</f>
        <v>0</v>
      </c>
      <c r="H186" s="1">
        <f>IF(Tabelle_Frageboegen[[#This Row],[Anschlussinteresse:]]="nein &amp; unklar",1,0)</f>
        <v>0</v>
      </c>
      <c r="I186" s="1">
        <f>IF(Tabelle_Frageboegen[[#This Row],[Anschlussinteresse:]]="nein",1,0)</f>
        <v>1</v>
      </c>
      <c r="J186" s="1" t="s">
        <v>93</v>
      </c>
      <c r="K186" s="1">
        <f>IF(ISNUMBER(SEARCH("Heizöl",Tabelle_Frageboegen[[#This Row],[Bisheriger Energieträger:]]))=TRUE,1,0)</f>
        <v>0</v>
      </c>
      <c r="L186" s="1">
        <f>IF(ISNUMBER(SEARCH("Erdgas",Tabelle_Frageboegen[[#This Row],[Bisheriger Energieträger:]]))=TRUE,1,0)</f>
        <v>0</v>
      </c>
      <c r="M186" s="1">
        <f>IF(ISNUMBER(SEARCH("Flüssiggas",Tabelle_Frageboegen[[#This Row],[Bisheriger Energieträger:]]))=TRUE,1,0)</f>
        <v>0</v>
      </c>
      <c r="N186" s="1">
        <f>IF(ISNUMBER(SEARCH("Strom",Tabelle_Frageboegen[[#This Row],[Bisheriger Energieträger:]]))=TRUE,1,0)</f>
        <v>0</v>
      </c>
      <c r="O186" s="1">
        <f>IF(ISNUMBER(SEARCH("Wärmepumpe",Tabelle_Frageboegen[[#This Row],[Bisheriger Energieträger:]]))=TRUE,1,0)</f>
        <v>1</v>
      </c>
      <c r="P186" s="1">
        <f>IF(ISNUMBER(SEARCH("Holz",Tabelle_Frageboegen[[#This Row],[Bisheriger Energieträger:]]))=TRUE,1,0)</f>
        <v>1</v>
      </c>
      <c r="Q186" s="1">
        <f>IF(ISNUMBER(SEARCH("Pellets",Tabelle_Frageboegen[[#This Row],[Bisheriger Energieträger:]]))=TRUE,1,0)</f>
        <v>0</v>
      </c>
      <c r="R186" s="1">
        <f>IF(ISNUMBER(SEARCH("Hackschnitzel",Tabelle_Frageboegen[[#This Row],[Bisheriger Energieträger:]]))=TRUE,1,0)</f>
        <v>0</v>
      </c>
      <c r="S186" s="1">
        <f>IF(ISNUMBER(SEARCH("anderes",Tabelle_Frageboegen[[#This Row],[Bisheriger Energieträger:]]))=TRUE,1,0)</f>
        <v>1</v>
      </c>
      <c r="T186" s="2">
        <v>0</v>
      </c>
      <c r="U186" s="2">
        <v>0</v>
      </c>
      <c r="V186" s="2">
        <v>0</v>
      </c>
      <c r="W186" s="2">
        <v>0</v>
      </c>
      <c r="X186" s="2">
        <v>4500</v>
      </c>
      <c r="Y186" s="2">
        <v>0</v>
      </c>
      <c r="Z186" s="2">
        <v>0</v>
      </c>
      <c r="AA186" s="2">
        <v>0</v>
      </c>
      <c r="AB186" s="3">
        <f>IF(SUM(Tabelle_Frageboegen[[#This Row],[Heizöl (l/a)]:[Holzhackschnitzel (Schüttraummeter/a):]])=0,1,0)</f>
        <v>0</v>
      </c>
    </row>
    <row r="187" spans="1:28" x14ac:dyDescent="0.25">
      <c r="A187" s="1">
        <v>172</v>
      </c>
      <c r="B187" s="1" t="s">
        <v>70</v>
      </c>
      <c r="C187" s="1" t="s">
        <v>140</v>
      </c>
      <c r="D187" s="1" t="s">
        <v>6</v>
      </c>
      <c r="E187" s="1">
        <f>IF(Tabelle_Frageboegen[[#This Row],[Anschlussinteresse:]]="ja",1,0)</f>
        <v>0</v>
      </c>
      <c r="F187" s="1">
        <f>IF(Tabelle_Frageboegen[[#This Row],[Anschlussinteresse:]]="ja &amp; unklar",1,0)</f>
        <v>0</v>
      </c>
      <c r="G187" s="1">
        <f>IF(Tabelle_Frageboegen[[#This Row],[Anschlussinteresse:]]="unklar",1,0)</f>
        <v>1</v>
      </c>
      <c r="H187" s="1">
        <f>IF(Tabelle_Frageboegen[[#This Row],[Anschlussinteresse:]]="nein &amp; unklar",1,0)</f>
        <v>0</v>
      </c>
      <c r="I187" s="1">
        <f>IF(Tabelle_Frageboegen[[#This Row],[Anschlussinteresse:]]="nein",1,0)</f>
        <v>0</v>
      </c>
      <c r="J187" s="1" t="s">
        <v>10</v>
      </c>
      <c r="K187" s="1">
        <f>IF(ISNUMBER(SEARCH("Heizöl",Tabelle_Frageboegen[[#This Row],[Bisheriger Energieträger:]]))=TRUE,1,0)</f>
        <v>1</v>
      </c>
      <c r="L187" s="1">
        <f>IF(ISNUMBER(SEARCH("Erdgas",Tabelle_Frageboegen[[#This Row],[Bisheriger Energieträger:]]))=TRUE,1,0)</f>
        <v>0</v>
      </c>
      <c r="M187" s="1">
        <f>IF(ISNUMBER(SEARCH("Flüssiggas",Tabelle_Frageboegen[[#This Row],[Bisheriger Energieträger:]]))=TRUE,1,0)</f>
        <v>0</v>
      </c>
      <c r="N187" s="1">
        <f>IF(ISNUMBER(SEARCH("Strom",Tabelle_Frageboegen[[#This Row],[Bisheriger Energieträger:]]))=TRUE,1,0)</f>
        <v>0</v>
      </c>
      <c r="O187" s="1">
        <f>IF(ISNUMBER(SEARCH("Wärmepumpe",Tabelle_Frageboegen[[#This Row],[Bisheriger Energieträger:]]))=TRUE,1,0)</f>
        <v>0</v>
      </c>
      <c r="P187" s="1">
        <f>IF(ISNUMBER(SEARCH("Holz",Tabelle_Frageboegen[[#This Row],[Bisheriger Energieträger:]]))=TRUE,1,0)</f>
        <v>0</v>
      </c>
      <c r="Q187" s="1">
        <f>IF(ISNUMBER(SEARCH("Pellets",Tabelle_Frageboegen[[#This Row],[Bisheriger Energieträger:]]))=TRUE,1,0)</f>
        <v>0</v>
      </c>
      <c r="R187" s="1">
        <f>IF(ISNUMBER(SEARCH("Hackschnitzel",Tabelle_Frageboegen[[#This Row],[Bisheriger Energieträger:]]))=TRUE,1,0)</f>
        <v>0</v>
      </c>
      <c r="S187" s="1">
        <f>IF(ISNUMBER(SEARCH("anderes",Tabelle_Frageboegen[[#This Row],[Bisheriger Energieträger:]]))=TRUE,1,0)</f>
        <v>0</v>
      </c>
      <c r="T187" s="2">
        <v>3500</v>
      </c>
      <c r="U187" s="2">
        <v>0</v>
      </c>
      <c r="V187" s="2">
        <v>0</v>
      </c>
      <c r="W187" s="2">
        <v>0</v>
      </c>
      <c r="X187" s="2">
        <v>0</v>
      </c>
      <c r="Y187" s="2">
        <v>0</v>
      </c>
      <c r="Z187" s="2">
        <v>0</v>
      </c>
      <c r="AA187" s="2">
        <v>0</v>
      </c>
      <c r="AB187" s="3">
        <f>IF(SUM(Tabelle_Frageboegen[[#This Row],[Heizöl (l/a)]:[Holzhackschnitzel (Schüttraummeter/a):]])=0,1,0)</f>
        <v>0</v>
      </c>
    </row>
    <row r="188" spans="1:28" x14ac:dyDescent="0.25">
      <c r="A188" s="1">
        <v>173</v>
      </c>
      <c r="B188" s="1" t="s">
        <v>90</v>
      </c>
      <c r="C188" s="1" t="s">
        <v>140</v>
      </c>
      <c r="D188" s="1" t="s">
        <v>8</v>
      </c>
      <c r="E188" s="1">
        <f>IF(Tabelle_Frageboegen[[#This Row],[Anschlussinteresse:]]="ja",1,0)</f>
        <v>0</v>
      </c>
      <c r="F188" s="1">
        <f>IF(Tabelle_Frageboegen[[#This Row],[Anschlussinteresse:]]="ja &amp; unklar",1,0)</f>
        <v>0</v>
      </c>
      <c r="G188" s="1">
        <f>IF(Tabelle_Frageboegen[[#This Row],[Anschlussinteresse:]]="unklar",1,0)</f>
        <v>0</v>
      </c>
      <c r="H188" s="1">
        <f>IF(Tabelle_Frageboegen[[#This Row],[Anschlussinteresse:]]="nein &amp; unklar",1,0)</f>
        <v>0</v>
      </c>
      <c r="I188" s="1">
        <f>IF(Tabelle_Frageboegen[[#This Row],[Anschlussinteresse:]]="nein",1,0)</f>
        <v>1</v>
      </c>
      <c r="J188" s="1" t="s">
        <v>33</v>
      </c>
      <c r="K188" s="1">
        <f>IF(ISNUMBER(SEARCH("Heizöl",Tabelle_Frageboegen[[#This Row],[Bisheriger Energieträger:]]))=TRUE,1,0)</f>
        <v>0</v>
      </c>
      <c r="L188" s="1">
        <f>IF(ISNUMBER(SEARCH("Erdgas",Tabelle_Frageboegen[[#This Row],[Bisheriger Energieträger:]]))=TRUE,1,0)</f>
        <v>0</v>
      </c>
      <c r="M188" s="1">
        <f>IF(ISNUMBER(SEARCH("Flüssiggas",Tabelle_Frageboegen[[#This Row],[Bisheriger Energieträger:]]))=TRUE,1,0)</f>
        <v>0</v>
      </c>
      <c r="N188" s="1">
        <f>IF(ISNUMBER(SEARCH("Strom",Tabelle_Frageboegen[[#This Row],[Bisheriger Energieträger:]]))=TRUE,1,0)</f>
        <v>0</v>
      </c>
      <c r="O188" s="1">
        <f>IF(ISNUMBER(SEARCH("Wärmepumpe",Tabelle_Frageboegen[[#This Row],[Bisheriger Energieträger:]]))=TRUE,1,0)</f>
        <v>1</v>
      </c>
      <c r="P188" s="1">
        <f>IF(ISNUMBER(SEARCH("Holz",Tabelle_Frageboegen[[#This Row],[Bisheriger Energieträger:]]))=TRUE,1,0)</f>
        <v>1</v>
      </c>
      <c r="Q188" s="1">
        <f>IF(ISNUMBER(SEARCH("Pellets",Tabelle_Frageboegen[[#This Row],[Bisheriger Energieträger:]]))=TRUE,1,0)</f>
        <v>0</v>
      </c>
      <c r="R188" s="1">
        <f>IF(ISNUMBER(SEARCH("Hackschnitzel",Tabelle_Frageboegen[[#This Row],[Bisheriger Energieträger:]]))=TRUE,1,0)</f>
        <v>0</v>
      </c>
      <c r="S188" s="1">
        <f>IF(ISNUMBER(SEARCH("anderes",Tabelle_Frageboegen[[#This Row],[Bisheriger Energieträger:]]))=TRUE,1,0)</f>
        <v>0</v>
      </c>
      <c r="T188" s="2">
        <v>0</v>
      </c>
      <c r="U188" s="2">
        <v>0</v>
      </c>
      <c r="V188" s="2">
        <v>0</v>
      </c>
      <c r="W188" s="2">
        <v>0</v>
      </c>
      <c r="X188" s="2">
        <v>4000</v>
      </c>
      <c r="Y188" s="2">
        <v>4</v>
      </c>
      <c r="Z188" s="2">
        <v>0</v>
      </c>
      <c r="AA188" s="2">
        <v>0</v>
      </c>
      <c r="AB188" s="3">
        <f>IF(SUM(Tabelle_Frageboegen[[#This Row],[Heizöl (l/a)]:[Holzhackschnitzel (Schüttraummeter/a):]])=0,1,0)</f>
        <v>0</v>
      </c>
    </row>
    <row r="189" spans="1:28" x14ac:dyDescent="0.25">
      <c r="A189" s="1">
        <v>174</v>
      </c>
      <c r="B189" s="1" t="s">
        <v>41</v>
      </c>
      <c r="C189" s="1" t="s">
        <v>143</v>
      </c>
      <c r="D189" s="1" t="s">
        <v>8</v>
      </c>
      <c r="E189" s="1">
        <f>IF(Tabelle_Frageboegen[[#This Row],[Anschlussinteresse:]]="ja",1,0)</f>
        <v>0</v>
      </c>
      <c r="F189" s="1">
        <f>IF(Tabelle_Frageboegen[[#This Row],[Anschlussinteresse:]]="ja &amp; unklar",1,0)</f>
        <v>0</v>
      </c>
      <c r="G189" s="1">
        <f>IF(Tabelle_Frageboegen[[#This Row],[Anschlussinteresse:]]="unklar",1,0)</f>
        <v>0</v>
      </c>
      <c r="H189" s="1">
        <f>IF(Tabelle_Frageboegen[[#This Row],[Anschlussinteresse:]]="nein &amp; unklar",1,0)</f>
        <v>0</v>
      </c>
      <c r="I189" s="1">
        <f>IF(Tabelle_Frageboegen[[#This Row],[Anschlussinteresse:]]="nein",1,0)</f>
        <v>1</v>
      </c>
      <c r="J189" s="1" t="s">
        <v>39</v>
      </c>
      <c r="K189" s="1">
        <f>IF(ISNUMBER(SEARCH("Heizöl",Tabelle_Frageboegen[[#This Row],[Bisheriger Energieträger:]]))=TRUE,1,0)</f>
        <v>1</v>
      </c>
      <c r="L189" s="1">
        <f>IF(ISNUMBER(SEARCH("Erdgas",Tabelle_Frageboegen[[#This Row],[Bisheriger Energieträger:]]))=TRUE,1,0)</f>
        <v>0</v>
      </c>
      <c r="M189" s="1">
        <f>IF(ISNUMBER(SEARCH("Flüssiggas",Tabelle_Frageboegen[[#This Row],[Bisheriger Energieträger:]]))=TRUE,1,0)</f>
        <v>0</v>
      </c>
      <c r="N189" s="1">
        <f>IF(ISNUMBER(SEARCH("Strom",Tabelle_Frageboegen[[#This Row],[Bisheriger Energieträger:]]))=TRUE,1,0)</f>
        <v>0</v>
      </c>
      <c r="O189" s="1">
        <f>IF(ISNUMBER(SEARCH("Wärmepumpe",Tabelle_Frageboegen[[#This Row],[Bisheriger Energieträger:]]))=TRUE,1,0)</f>
        <v>0</v>
      </c>
      <c r="P189" s="1">
        <f>IF(ISNUMBER(SEARCH("Holz",Tabelle_Frageboegen[[#This Row],[Bisheriger Energieträger:]]))=TRUE,1,0)</f>
        <v>1</v>
      </c>
      <c r="Q189" s="1">
        <f>IF(ISNUMBER(SEARCH("Pellets",Tabelle_Frageboegen[[#This Row],[Bisheriger Energieträger:]]))=TRUE,1,0)</f>
        <v>0</v>
      </c>
      <c r="R189" s="1">
        <f>IF(ISNUMBER(SEARCH("Hackschnitzel",Tabelle_Frageboegen[[#This Row],[Bisheriger Energieträger:]]))=TRUE,1,0)</f>
        <v>0</v>
      </c>
      <c r="S189" s="1">
        <f>IF(ISNUMBER(SEARCH("anderes",Tabelle_Frageboegen[[#This Row],[Bisheriger Energieträger:]]))=TRUE,1,0)</f>
        <v>0</v>
      </c>
      <c r="T189" s="2">
        <v>1500</v>
      </c>
      <c r="U189" s="2">
        <v>0</v>
      </c>
      <c r="V189" s="2">
        <v>0</v>
      </c>
      <c r="W189" s="2">
        <v>0</v>
      </c>
      <c r="X189" s="2">
        <v>0</v>
      </c>
      <c r="Y189" s="2">
        <v>4</v>
      </c>
      <c r="Z189" s="2">
        <v>0</v>
      </c>
      <c r="AA189" s="2">
        <v>0</v>
      </c>
      <c r="AB189" s="3">
        <f>IF(SUM(Tabelle_Frageboegen[[#This Row],[Heizöl (l/a)]:[Holzhackschnitzel (Schüttraummeter/a):]])=0,1,0)</f>
        <v>0</v>
      </c>
    </row>
    <row r="190" spans="1:28" x14ac:dyDescent="0.25">
      <c r="A190" s="1">
        <v>175</v>
      </c>
      <c r="B190" s="1" t="s">
        <v>90</v>
      </c>
      <c r="C190" s="1" t="s">
        <v>140</v>
      </c>
      <c r="D190" s="1" t="s">
        <v>4</v>
      </c>
      <c r="E190" s="1">
        <f>IF(Tabelle_Frageboegen[[#This Row],[Anschlussinteresse:]]="ja",1,0)</f>
        <v>1</v>
      </c>
      <c r="F190" s="1">
        <f>IF(Tabelle_Frageboegen[[#This Row],[Anschlussinteresse:]]="ja &amp; unklar",1,0)</f>
        <v>0</v>
      </c>
      <c r="G190" s="1">
        <f>IF(Tabelle_Frageboegen[[#This Row],[Anschlussinteresse:]]="unklar",1,0)</f>
        <v>0</v>
      </c>
      <c r="H190" s="1">
        <f>IF(Tabelle_Frageboegen[[#This Row],[Anschlussinteresse:]]="nein &amp; unklar",1,0)</f>
        <v>0</v>
      </c>
      <c r="I190" s="1">
        <f>IF(Tabelle_Frageboegen[[#This Row],[Anschlussinteresse:]]="nein",1,0)</f>
        <v>0</v>
      </c>
      <c r="J190" s="1" t="s">
        <v>11</v>
      </c>
      <c r="K190" s="1">
        <f>IF(ISNUMBER(SEARCH("Heizöl",Tabelle_Frageboegen[[#This Row],[Bisheriger Energieträger:]]))=TRUE,1,0)</f>
        <v>0</v>
      </c>
      <c r="L190" s="1">
        <f>IF(ISNUMBER(SEARCH("Erdgas",Tabelle_Frageboegen[[#This Row],[Bisheriger Energieträger:]]))=TRUE,1,0)</f>
        <v>1</v>
      </c>
      <c r="M190" s="1">
        <f>IF(ISNUMBER(SEARCH("Flüssiggas",Tabelle_Frageboegen[[#This Row],[Bisheriger Energieträger:]]))=TRUE,1,0)</f>
        <v>0</v>
      </c>
      <c r="N190" s="1">
        <f>IF(ISNUMBER(SEARCH("Strom",Tabelle_Frageboegen[[#This Row],[Bisheriger Energieträger:]]))=TRUE,1,0)</f>
        <v>0</v>
      </c>
      <c r="O190" s="1">
        <f>IF(ISNUMBER(SEARCH("Wärmepumpe",Tabelle_Frageboegen[[#This Row],[Bisheriger Energieträger:]]))=TRUE,1,0)</f>
        <v>0</v>
      </c>
      <c r="P190" s="1">
        <f>IF(ISNUMBER(SEARCH("Holz",Tabelle_Frageboegen[[#This Row],[Bisheriger Energieträger:]]))=TRUE,1,0)</f>
        <v>0</v>
      </c>
      <c r="Q190" s="1">
        <f>IF(ISNUMBER(SEARCH("Pellets",Tabelle_Frageboegen[[#This Row],[Bisheriger Energieträger:]]))=TRUE,1,0)</f>
        <v>0</v>
      </c>
      <c r="R190" s="1">
        <f>IF(ISNUMBER(SEARCH("Hackschnitzel",Tabelle_Frageboegen[[#This Row],[Bisheriger Energieträger:]]))=TRUE,1,0)</f>
        <v>0</v>
      </c>
      <c r="S190" s="1">
        <f>IF(ISNUMBER(SEARCH("anderes",Tabelle_Frageboegen[[#This Row],[Bisheriger Energieträger:]]))=TRUE,1,0)</f>
        <v>0</v>
      </c>
      <c r="T190" s="2">
        <v>0</v>
      </c>
      <c r="U190" s="2">
        <v>1803.6363636363637</v>
      </c>
      <c r="V190" s="2">
        <v>0</v>
      </c>
      <c r="W190" s="2">
        <v>0</v>
      </c>
      <c r="X190" s="2">
        <v>0</v>
      </c>
      <c r="Y190" s="2">
        <v>0</v>
      </c>
      <c r="Z190" s="2">
        <v>0</v>
      </c>
      <c r="AA190" s="2">
        <v>0</v>
      </c>
      <c r="AB190" s="3">
        <f>IF(SUM(Tabelle_Frageboegen[[#This Row],[Heizöl (l/a)]:[Holzhackschnitzel (Schüttraummeter/a):]])=0,1,0)</f>
        <v>0</v>
      </c>
    </row>
    <row r="191" spans="1:28" x14ac:dyDescent="0.25">
      <c r="A191" s="1">
        <v>176</v>
      </c>
      <c r="B191" s="1" t="s">
        <v>94</v>
      </c>
      <c r="C191" s="1" t="s">
        <v>149</v>
      </c>
      <c r="D191" s="1" t="s">
        <v>4</v>
      </c>
      <c r="E191" s="1">
        <f>IF(Tabelle_Frageboegen[[#This Row],[Anschlussinteresse:]]="ja",1,0)</f>
        <v>1</v>
      </c>
      <c r="F191" s="1">
        <f>IF(Tabelle_Frageboegen[[#This Row],[Anschlussinteresse:]]="ja &amp; unklar",1,0)</f>
        <v>0</v>
      </c>
      <c r="G191" s="1">
        <f>IF(Tabelle_Frageboegen[[#This Row],[Anschlussinteresse:]]="unklar",1,0)</f>
        <v>0</v>
      </c>
      <c r="H191" s="1">
        <f>IF(Tabelle_Frageboegen[[#This Row],[Anschlussinteresse:]]="nein &amp; unklar",1,0)</f>
        <v>0</v>
      </c>
      <c r="I191" s="1">
        <f>IF(Tabelle_Frageboegen[[#This Row],[Anschlussinteresse:]]="nein",1,0)</f>
        <v>0</v>
      </c>
      <c r="J191" s="1" t="s">
        <v>12</v>
      </c>
      <c r="K191" s="1">
        <f>IF(ISNUMBER(SEARCH("Heizöl",Tabelle_Frageboegen[[#This Row],[Bisheriger Energieträger:]]))=TRUE,1,0)</f>
        <v>0</v>
      </c>
      <c r="L191" s="1">
        <f>IF(ISNUMBER(SEARCH("Erdgas",Tabelle_Frageboegen[[#This Row],[Bisheriger Energieträger:]]))=TRUE,1,0)</f>
        <v>0</v>
      </c>
      <c r="M191" s="1">
        <f>IF(ISNUMBER(SEARCH("Flüssiggas",Tabelle_Frageboegen[[#This Row],[Bisheriger Energieträger:]]))=TRUE,1,0)</f>
        <v>1</v>
      </c>
      <c r="N191" s="1">
        <f>IF(ISNUMBER(SEARCH("Strom",Tabelle_Frageboegen[[#This Row],[Bisheriger Energieträger:]]))=TRUE,1,0)</f>
        <v>0</v>
      </c>
      <c r="O191" s="1">
        <f>IF(ISNUMBER(SEARCH("Wärmepumpe",Tabelle_Frageboegen[[#This Row],[Bisheriger Energieträger:]]))=TRUE,1,0)</f>
        <v>0</v>
      </c>
      <c r="P191" s="1">
        <f>IF(ISNUMBER(SEARCH("Holz",Tabelle_Frageboegen[[#This Row],[Bisheriger Energieträger:]]))=TRUE,1,0)</f>
        <v>0</v>
      </c>
      <c r="Q191" s="1">
        <f>IF(ISNUMBER(SEARCH("Pellets",Tabelle_Frageboegen[[#This Row],[Bisheriger Energieträger:]]))=TRUE,1,0)</f>
        <v>0</v>
      </c>
      <c r="R191" s="1">
        <f>IF(ISNUMBER(SEARCH("Hackschnitzel",Tabelle_Frageboegen[[#This Row],[Bisheriger Energieträger:]]))=TRUE,1,0)</f>
        <v>0</v>
      </c>
      <c r="S191" s="1">
        <f>IF(ISNUMBER(SEARCH("anderes",Tabelle_Frageboegen[[#This Row],[Bisheriger Energieträger:]]))=TRUE,1,0)</f>
        <v>0</v>
      </c>
      <c r="T191" s="2">
        <v>0</v>
      </c>
      <c r="U191" s="2">
        <v>0</v>
      </c>
      <c r="V191" s="2">
        <v>3000</v>
      </c>
      <c r="W191" s="2">
        <v>0</v>
      </c>
      <c r="X191" s="2">
        <v>0</v>
      </c>
      <c r="Y191" s="2">
        <v>0</v>
      </c>
      <c r="Z191" s="2">
        <v>0</v>
      </c>
      <c r="AA191" s="2">
        <v>0</v>
      </c>
      <c r="AB191" s="3">
        <f>IF(SUM(Tabelle_Frageboegen[[#This Row],[Heizöl (l/a)]:[Holzhackschnitzel (Schüttraummeter/a):]])=0,1,0)</f>
        <v>0</v>
      </c>
    </row>
    <row r="192" spans="1:28" x14ac:dyDescent="0.25">
      <c r="A192" s="1">
        <v>177</v>
      </c>
      <c r="B192" s="1" t="s">
        <v>54</v>
      </c>
      <c r="C192" s="1" t="s">
        <v>140</v>
      </c>
      <c r="D192" s="1" t="s">
        <v>4</v>
      </c>
      <c r="E192" s="1">
        <f>IF(Tabelle_Frageboegen[[#This Row],[Anschlussinteresse:]]="ja",1,0)</f>
        <v>1</v>
      </c>
      <c r="F192" s="1">
        <f>IF(Tabelle_Frageboegen[[#This Row],[Anschlussinteresse:]]="ja &amp; unklar",1,0)</f>
        <v>0</v>
      </c>
      <c r="G192" s="1">
        <f>IF(Tabelle_Frageboegen[[#This Row],[Anschlussinteresse:]]="unklar",1,0)</f>
        <v>0</v>
      </c>
      <c r="H192" s="1">
        <f>IF(Tabelle_Frageboegen[[#This Row],[Anschlussinteresse:]]="nein &amp; unklar",1,0)</f>
        <v>0</v>
      </c>
      <c r="I192" s="1">
        <f>IF(Tabelle_Frageboegen[[#This Row],[Anschlussinteresse:]]="nein",1,0)</f>
        <v>0</v>
      </c>
      <c r="J192" s="1" t="s">
        <v>11</v>
      </c>
      <c r="K192" s="1">
        <f>IF(ISNUMBER(SEARCH("Heizöl",Tabelle_Frageboegen[[#This Row],[Bisheriger Energieträger:]]))=TRUE,1,0)</f>
        <v>0</v>
      </c>
      <c r="L192" s="1">
        <f>IF(ISNUMBER(SEARCH("Erdgas",Tabelle_Frageboegen[[#This Row],[Bisheriger Energieträger:]]))=TRUE,1,0)</f>
        <v>1</v>
      </c>
      <c r="M192" s="1">
        <f>IF(ISNUMBER(SEARCH("Flüssiggas",Tabelle_Frageboegen[[#This Row],[Bisheriger Energieträger:]]))=TRUE,1,0)</f>
        <v>0</v>
      </c>
      <c r="N192" s="1">
        <f>IF(ISNUMBER(SEARCH("Strom",Tabelle_Frageboegen[[#This Row],[Bisheriger Energieträger:]]))=TRUE,1,0)</f>
        <v>0</v>
      </c>
      <c r="O192" s="1">
        <f>IF(ISNUMBER(SEARCH("Wärmepumpe",Tabelle_Frageboegen[[#This Row],[Bisheriger Energieträger:]]))=TRUE,1,0)</f>
        <v>0</v>
      </c>
      <c r="P192" s="1">
        <f>IF(ISNUMBER(SEARCH("Holz",Tabelle_Frageboegen[[#This Row],[Bisheriger Energieträger:]]))=TRUE,1,0)</f>
        <v>0</v>
      </c>
      <c r="Q192" s="1">
        <f>IF(ISNUMBER(SEARCH("Pellets",Tabelle_Frageboegen[[#This Row],[Bisheriger Energieträger:]]))=TRUE,1,0)</f>
        <v>0</v>
      </c>
      <c r="R192" s="1">
        <f>IF(ISNUMBER(SEARCH("Hackschnitzel",Tabelle_Frageboegen[[#This Row],[Bisheriger Energieträger:]]))=TRUE,1,0)</f>
        <v>0</v>
      </c>
      <c r="S192" s="1">
        <f>IF(ISNUMBER(SEARCH("anderes",Tabelle_Frageboegen[[#This Row],[Bisheriger Energieträger:]]))=TRUE,1,0)</f>
        <v>0</v>
      </c>
      <c r="T192" s="2">
        <v>0</v>
      </c>
      <c r="U192" s="2">
        <v>2363.6363636363635</v>
      </c>
      <c r="V192" s="2">
        <v>0</v>
      </c>
      <c r="W192" s="2">
        <v>0</v>
      </c>
      <c r="X192" s="2">
        <v>0</v>
      </c>
      <c r="Y192" s="2">
        <v>0</v>
      </c>
      <c r="Z192" s="2">
        <v>0</v>
      </c>
      <c r="AA192" s="2">
        <v>0</v>
      </c>
      <c r="AB192" s="3">
        <f>IF(SUM(Tabelle_Frageboegen[[#This Row],[Heizöl (l/a)]:[Holzhackschnitzel (Schüttraummeter/a):]])=0,1,0)</f>
        <v>0</v>
      </c>
    </row>
    <row r="193" spans="1:28" x14ac:dyDescent="0.25">
      <c r="A193" s="1">
        <v>178</v>
      </c>
      <c r="B193" s="1" t="s">
        <v>56</v>
      </c>
      <c r="C193" s="1" t="s">
        <v>140</v>
      </c>
      <c r="D193" s="1" t="s">
        <v>32</v>
      </c>
      <c r="E193" s="1">
        <f>IF(Tabelle_Frageboegen[[#This Row],[Anschlussinteresse:]]="ja",1,0)</f>
        <v>0</v>
      </c>
      <c r="F193" s="1">
        <f>IF(Tabelle_Frageboegen[[#This Row],[Anschlussinteresse:]]="ja &amp; unklar",1,0)</f>
        <v>0</v>
      </c>
      <c r="G193" s="1">
        <f>IF(Tabelle_Frageboegen[[#This Row],[Anschlussinteresse:]]="unklar",1,0)</f>
        <v>0</v>
      </c>
      <c r="H193" s="1">
        <f>IF(Tabelle_Frageboegen[[#This Row],[Anschlussinteresse:]]="nein &amp; unklar",1,0)</f>
        <v>0</v>
      </c>
      <c r="I193" s="1">
        <f>IF(Tabelle_Frageboegen[[#This Row],[Anschlussinteresse:]]="nein",1,0)</f>
        <v>0</v>
      </c>
      <c r="J193" s="1" t="s">
        <v>32</v>
      </c>
      <c r="K193" s="1">
        <f>IF(ISNUMBER(SEARCH("Heizöl",Tabelle_Frageboegen[[#This Row],[Bisheriger Energieträger:]]))=TRUE,1,0)</f>
        <v>0</v>
      </c>
      <c r="L193" s="1">
        <f>IF(ISNUMBER(SEARCH("Erdgas",Tabelle_Frageboegen[[#This Row],[Bisheriger Energieträger:]]))=TRUE,1,0)</f>
        <v>0</v>
      </c>
      <c r="M193" s="1">
        <f>IF(ISNUMBER(SEARCH("Flüssiggas",Tabelle_Frageboegen[[#This Row],[Bisheriger Energieträger:]]))=TRUE,1,0)</f>
        <v>0</v>
      </c>
      <c r="N193" s="1">
        <f>IF(ISNUMBER(SEARCH("Strom",Tabelle_Frageboegen[[#This Row],[Bisheriger Energieträger:]]))=TRUE,1,0)</f>
        <v>0</v>
      </c>
      <c r="O193" s="1">
        <f>IF(ISNUMBER(SEARCH("Wärmepumpe",Tabelle_Frageboegen[[#This Row],[Bisheriger Energieträger:]]))=TRUE,1,0)</f>
        <v>0</v>
      </c>
      <c r="P193" s="1">
        <f>IF(ISNUMBER(SEARCH("Holz",Tabelle_Frageboegen[[#This Row],[Bisheriger Energieträger:]]))=TRUE,1,0)</f>
        <v>0</v>
      </c>
      <c r="Q193" s="1">
        <f>IF(ISNUMBER(SEARCH("Pellets",Tabelle_Frageboegen[[#This Row],[Bisheriger Energieträger:]]))=TRUE,1,0)</f>
        <v>0</v>
      </c>
      <c r="R193" s="1">
        <f>IF(ISNUMBER(SEARCH("Hackschnitzel",Tabelle_Frageboegen[[#This Row],[Bisheriger Energieträger:]]))=TRUE,1,0)</f>
        <v>0</v>
      </c>
      <c r="S193" s="1">
        <f>IF(ISNUMBER(SEARCH("anderes",Tabelle_Frageboegen[[#This Row],[Bisheriger Energieträger:]]))=TRUE,1,0)</f>
        <v>0</v>
      </c>
      <c r="T193" s="2">
        <v>0</v>
      </c>
      <c r="U193" s="2">
        <v>0</v>
      </c>
      <c r="V193" s="2">
        <v>0</v>
      </c>
      <c r="W193" s="2">
        <v>0</v>
      </c>
      <c r="X193" s="2">
        <v>0</v>
      </c>
      <c r="Y193" s="2">
        <v>0</v>
      </c>
      <c r="Z193" s="2">
        <v>0</v>
      </c>
      <c r="AA193" s="2">
        <v>0</v>
      </c>
      <c r="AB193" s="3">
        <f>IF(SUM(Tabelle_Frageboegen[[#This Row],[Heizöl (l/a)]:[Holzhackschnitzel (Schüttraummeter/a):]])=0,1,0)</f>
        <v>1</v>
      </c>
    </row>
    <row r="194" spans="1:28" x14ac:dyDescent="0.25">
      <c r="A194" s="1">
        <v>179</v>
      </c>
      <c r="B194" s="1" t="s">
        <v>56</v>
      </c>
      <c r="C194" s="1" t="s">
        <v>140</v>
      </c>
      <c r="D194" s="1" t="s">
        <v>8</v>
      </c>
      <c r="E194" s="1">
        <f>IF(Tabelle_Frageboegen[[#This Row],[Anschlussinteresse:]]="ja",1,0)</f>
        <v>0</v>
      </c>
      <c r="F194" s="1">
        <f>IF(Tabelle_Frageboegen[[#This Row],[Anschlussinteresse:]]="ja &amp; unklar",1,0)</f>
        <v>0</v>
      </c>
      <c r="G194" s="1">
        <f>IF(Tabelle_Frageboegen[[#This Row],[Anschlussinteresse:]]="unklar",1,0)</f>
        <v>0</v>
      </c>
      <c r="H194" s="1">
        <f>IF(Tabelle_Frageboegen[[#This Row],[Anschlussinteresse:]]="nein &amp; unklar",1,0)</f>
        <v>0</v>
      </c>
      <c r="I194" s="1">
        <f>IF(Tabelle_Frageboegen[[#This Row],[Anschlussinteresse:]]="nein",1,0)</f>
        <v>1</v>
      </c>
      <c r="J194" s="1" t="s">
        <v>11</v>
      </c>
      <c r="K194" s="1">
        <f>IF(ISNUMBER(SEARCH("Heizöl",Tabelle_Frageboegen[[#This Row],[Bisheriger Energieträger:]]))=TRUE,1,0)</f>
        <v>0</v>
      </c>
      <c r="L194" s="1">
        <f>IF(ISNUMBER(SEARCH("Erdgas",Tabelle_Frageboegen[[#This Row],[Bisheriger Energieträger:]]))=TRUE,1,0)</f>
        <v>1</v>
      </c>
      <c r="M194" s="1">
        <f>IF(ISNUMBER(SEARCH("Flüssiggas",Tabelle_Frageboegen[[#This Row],[Bisheriger Energieträger:]]))=TRUE,1,0)</f>
        <v>0</v>
      </c>
      <c r="N194" s="1">
        <f>IF(ISNUMBER(SEARCH("Strom",Tabelle_Frageboegen[[#This Row],[Bisheriger Energieträger:]]))=TRUE,1,0)</f>
        <v>0</v>
      </c>
      <c r="O194" s="1">
        <f>IF(ISNUMBER(SEARCH("Wärmepumpe",Tabelle_Frageboegen[[#This Row],[Bisheriger Energieträger:]]))=TRUE,1,0)</f>
        <v>0</v>
      </c>
      <c r="P194" s="1">
        <f>IF(ISNUMBER(SEARCH("Holz",Tabelle_Frageboegen[[#This Row],[Bisheriger Energieträger:]]))=TRUE,1,0)</f>
        <v>0</v>
      </c>
      <c r="Q194" s="1">
        <f>IF(ISNUMBER(SEARCH("Pellets",Tabelle_Frageboegen[[#This Row],[Bisheriger Energieträger:]]))=TRUE,1,0)</f>
        <v>0</v>
      </c>
      <c r="R194" s="1">
        <f>IF(ISNUMBER(SEARCH("Hackschnitzel",Tabelle_Frageboegen[[#This Row],[Bisheriger Energieträger:]]))=TRUE,1,0)</f>
        <v>0</v>
      </c>
      <c r="S194" s="1">
        <f>IF(ISNUMBER(SEARCH("anderes",Tabelle_Frageboegen[[#This Row],[Bisheriger Energieträger:]]))=TRUE,1,0)</f>
        <v>0</v>
      </c>
      <c r="T194" s="2">
        <v>0</v>
      </c>
      <c r="U194" s="2">
        <v>0</v>
      </c>
      <c r="V194" s="2">
        <v>0</v>
      </c>
      <c r="W194" s="2">
        <v>0</v>
      </c>
      <c r="X194" s="2">
        <v>0</v>
      </c>
      <c r="Y194" s="2">
        <v>0</v>
      </c>
      <c r="Z194" s="2">
        <v>0</v>
      </c>
      <c r="AA194" s="2">
        <v>0</v>
      </c>
      <c r="AB194" s="3">
        <f>IF(SUM(Tabelle_Frageboegen[[#This Row],[Heizöl (l/a)]:[Holzhackschnitzel (Schüttraummeter/a):]])=0,1,0)</f>
        <v>1</v>
      </c>
    </row>
    <row r="195" spans="1:28" x14ac:dyDescent="0.25">
      <c r="A195" s="1">
        <v>180</v>
      </c>
      <c r="B195" s="1" t="s">
        <v>56</v>
      </c>
      <c r="C195" s="1" t="s">
        <v>140</v>
      </c>
      <c r="D195" s="1" t="s">
        <v>4</v>
      </c>
      <c r="E195" s="1">
        <f>IF(Tabelle_Frageboegen[[#This Row],[Anschlussinteresse:]]="ja",1,0)</f>
        <v>1</v>
      </c>
      <c r="F195" s="1">
        <f>IF(Tabelle_Frageboegen[[#This Row],[Anschlussinteresse:]]="ja &amp; unklar",1,0)</f>
        <v>0</v>
      </c>
      <c r="G195" s="1">
        <f>IF(Tabelle_Frageboegen[[#This Row],[Anschlussinteresse:]]="unklar",1,0)</f>
        <v>0</v>
      </c>
      <c r="H195" s="1">
        <f>IF(Tabelle_Frageboegen[[#This Row],[Anschlussinteresse:]]="nein &amp; unklar",1,0)</f>
        <v>0</v>
      </c>
      <c r="I195" s="1">
        <f>IF(Tabelle_Frageboegen[[#This Row],[Anschlussinteresse:]]="nein",1,0)</f>
        <v>0</v>
      </c>
      <c r="J195" s="1" t="s">
        <v>11</v>
      </c>
      <c r="K195" s="1">
        <f>IF(ISNUMBER(SEARCH("Heizöl",Tabelle_Frageboegen[[#This Row],[Bisheriger Energieträger:]]))=TRUE,1,0)</f>
        <v>0</v>
      </c>
      <c r="L195" s="1">
        <f>IF(ISNUMBER(SEARCH("Erdgas",Tabelle_Frageboegen[[#This Row],[Bisheriger Energieträger:]]))=TRUE,1,0)</f>
        <v>1</v>
      </c>
      <c r="M195" s="1">
        <f>IF(ISNUMBER(SEARCH("Flüssiggas",Tabelle_Frageboegen[[#This Row],[Bisheriger Energieträger:]]))=TRUE,1,0)</f>
        <v>0</v>
      </c>
      <c r="N195" s="1">
        <f>IF(ISNUMBER(SEARCH("Strom",Tabelle_Frageboegen[[#This Row],[Bisheriger Energieträger:]]))=TRUE,1,0)</f>
        <v>0</v>
      </c>
      <c r="O195" s="1">
        <f>IF(ISNUMBER(SEARCH("Wärmepumpe",Tabelle_Frageboegen[[#This Row],[Bisheriger Energieträger:]]))=TRUE,1,0)</f>
        <v>0</v>
      </c>
      <c r="P195" s="1">
        <f>IF(ISNUMBER(SEARCH("Holz",Tabelle_Frageboegen[[#This Row],[Bisheriger Energieträger:]]))=TRUE,1,0)</f>
        <v>0</v>
      </c>
      <c r="Q195" s="1">
        <f>IF(ISNUMBER(SEARCH("Pellets",Tabelle_Frageboegen[[#This Row],[Bisheriger Energieträger:]]))=TRUE,1,0)</f>
        <v>0</v>
      </c>
      <c r="R195" s="1">
        <f>IF(ISNUMBER(SEARCH("Hackschnitzel",Tabelle_Frageboegen[[#This Row],[Bisheriger Energieträger:]]))=TRUE,1,0)</f>
        <v>0</v>
      </c>
      <c r="S195" s="1">
        <f>IF(ISNUMBER(SEARCH("anderes",Tabelle_Frageboegen[[#This Row],[Bisheriger Energieträger:]]))=TRUE,1,0)</f>
        <v>0</v>
      </c>
      <c r="T195" s="2">
        <v>0</v>
      </c>
      <c r="U195" s="2">
        <v>1636.3636363636363</v>
      </c>
      <c r="V195" s="2">
        <v>0</v>
      </c>
      <c r="W195" s="2">
        <v>0</v>
      </c>
      <c r="X195" s="2">
        <v>0</v>
      </c>
      <c r="Y195" s="2">
        <v>0</v>
      </c>
      <c r="Z195" s="2">
        <v>0</v>
      </c>
      <c r="AA195" s="2">
        <v>0</v>
      </c>
      <c r="AB195" s="3">
        <f>IF(SUM(Tabelle_Frageboegen[[#This Row],[Heizöl (l/a)]:[Holzhackschnitzel (Schüttraummeter/a):]])=0,1,0)</f>
        <v>0</v>
      </c>
    </row>
    <row r="196" spans="1:28" x14ac:dyDescent="0.25">
      <c r="A196" s="1">
        <v>181</v>
      </c>
      <c r="B196" s="1" t="s">
        <v>36</v>
      </c>
      <c r="C196" s="1" t="s">
        <v>140</v>
      </c>
      <c r="D196" s="1" t="s">
        <v>6</v>
      </c>
      <c r="E196" s="1">
        <f>IF(Tabelle_Frageboegen[[#This Row],[Anschlussinteresse:]]="ja",1,0)</f>
        <v>0</v>
      </c>
      <c r="F196" s="1">
        <f>IF(Tabelle_Frageboegen[[#This Row],[Anschlussinteresse:]]="ja &amp; unklar",1,0)</f>
        <v>0</v>
      </c>
      <c r="G196" s="1">
        <f>IF(Tabelle_Frageboegen[[#This Row],[Anschlussinteresse:]]="unklar",1,0)</f>
        <v>1</v>
      </c>
      <c r="H196" s="1">
        <f>IF(Tabelle_Frageboegen[[#This Row],[Anschlussinteresse:]]="nein &amp; unklar",1,0)</f>
        <v>0</v>
      </c>
      <c r="I196" s="1">
        <f>IF(Tabelle_Frageboegen[[#This Row],[Anschlussinteresse:]]="nein",1,0)</f>
        <v>0</v>
      </c>
      <c r="J196" s="1" t="s">
        <v>37</v>
      </c>
      <c r="K196" s="1">
        <f>IF(ISNUMBER(SEARCH("Heizöl",Tabelle_Frageboegen[[#This Row],[Bisheriger Energieträger:]]))=TRUE,1,0)</f>
        <v>0</v>
      </c>
      <c r="L196" s="1">
        <f>IF(ISNUMBER(SEARCH("Erdgas",Tabelle_Frageboegen[[#This Row],[Bisheriger Energieträger:]]))=TRUE,1,0)</f>
        <v>0</v>
      </c>
      <c r="M196" s="1">
        <f>IF(ISNUMBER(SEARCH("Flüssiggas",Tabelle_Frageboegen[[#This Row],[Bisheriger Energieträger:]]))=TRUE,1,0)</f>
        <v>0</v>
      </c>
      <c r="N196" s="1">
        <f>IF(ISNUMBER(SEARCH("Strom",Tabelle_Frageboegen[[#This Row],[Bisheriger Energieträger:]]))=TRUE,1,0)</f>
        <v>1</v>
      </c>
      <c r="O196" s="1">
        <f>IF(ISNUMBER(SEARCH("Wärmepumpe",Tabelle_Frageboegen[[#This Row],[Bisheriger Energieträger:]]))=TRUE,1,0)</f>
        <v>0</v>
      </c>
      <c r="P196" s="1">
        <f>IF(ISNUMBER(SEARCH("Holz",Tabelle_Frageboegen[[#This Row],[Bisheriger Energieträger:]]))=TRUE,1,0)</f>
        <v>0</v>
      </c>
      <c r="Q196" s="1">
        <f>IF(ISNUMBER(SEARCH("Pellets",Tabelle_Frageboegen[[#This Row],[Bisheriger Energieträger:]]))=TRUE,1,0)</f>
        <v>0</v>
      </c>
      <c r="R196" s="1">
        <f>IF(ISNUMBER(SEARCH("Hackschnitzel",Tabelle_Frageboegen[[#This Row],[Bisheriger Energieträger:]]))=TRUE,1,0)</f>
        <v>0</v>
      </c>
      <c r="S196" s="1">
        <f>IF(ISNUMBER(SEARCH("anderes",Tabelle_Frageboegen[[#This Row],[Bisheriger Energieträger:]]))=TRUE,1,0)</f>
        <v>0</v>
      </c>
      <c r="T196" s="2">
        <v>0</v>
      </c>
      <c r="U196" s="2">
        <v>0</v>
      </c>
      <c r="V196" s="2">
        <v>0</v>
      </c>
      <c r="W196" s="2">
        <v>6000</v>
      </c>
      <c r="X196" s="2">
        <v>0</v>
      </c>
      <c r="Y196" s="2">
        <v>0</v>
      </c>
      <c r="Z196" s="2">
        <v>0</v>
      </c>
      <c r="AA196" s="2">
        <v>0</v>
      </c>
      <c r="AB196" s="3">
        <f>IF(SUM(Tabelle_Frageboegen[[#This Row],[Heizöl (l/a)]:[Holzhackschnitzel (Schüttraummeter/a):]])=0,1,0)</f>
        <v>0</v>
      </c>
    </row>
    <row r="197" spans="1:28" x14ac:dyDescent="0.25">
      <c r="A197" s="1">
        <v>182</v>
      </c>
      <c r="B197" s="1" t="s">
        <v>56</v>
      </c>
      <c r="C197" s="1" t="s">
        <v>140</v>
      </c>
      <c r="D197" s="1" t="s">
        <v>8</v>
      </c>
      <c r="E197" s="1">
        <f>IF(Tabelle_Frageboegen[[#This Row],[Anschlussinteresse:]]="ja",1,0)</f>
        <v>0</v>
      </c>
      <c r="F197" s="1">
        <f>IF(Tabelle_Frageboegen[[#This Row],[Anschlussinteresse:]]="ja &amp; unklar",1,0)</f>
        <v>0</v>
      </c>
      <c r="G197" s="1">
        <f>IF(Tabelle_Frageboegen[[#This Row],[Anschlussinteresse:]]="unklar",1,0)</f>
        <v>0</v>
      </c>
      <c r="H197" s="1">
        <f>IF(Tabelle_Frageboegen[[#This Row],[Anschlussinteresse:]]="nein &amp; unklar",1,0)</f>
        <v>0</v>
      </c>
      <c r="I197" s="1">
        <f>IF(Tabelle_Frageboegen[[#This Row],[Anschlussinteresse:]]="nein",1,0)</f>
        <v>1</v>
      </c>
      <c r="J197" s="1" t="s">
        <v>11</v>
      </c>
      <c r="K197" s="1">
        <f>IF(ISNUMBER(SEARCH("Heizöl",Tabelle_Frageboegen[[#This Row],[Bisheriger Energieträger:]]))=TRUE,1,0)</f>
        <v>0</v>
      </c>
      <c r="L197" s="1">
        <f>IF(ISNUMBER(SEARCH("Erdgas",Tabelle_Frageboegen[[#This Row],[Bisheriger Energieträger:]]))=TRUE,1,0)</f>
        <v>1</v>
      </c>
      <c r="M197" s="1">
        <f>IF(ISNUMBER(SEARCH("Flüssiggas",Tabelle_Frageboegen[[#This Row],[Bisheriger Energieträger:]]))=TRUE,1,0)</f>
        <v>0</v>
      </c>
      <c r="N197" s="1">
        <f>IF(ISNUMBER(SEARCH("Strom",Tabelle_Frageboegen[[#This Row],[Bisheriger Energieträger:]]))=TRUE,1,0)</f>
        <v>0</v>
      </c>
      <c r="O197" s="1">
        <f>IF(ISNUMBER(SEARCH("Wärmepumpe",Tabelle_Frageboegen[[#This Row],[Bisheriger Energieträger:]]))=TRUE,1,0)</f>
        <v>0</v>
      </c>
      <c r="P197" s="1">
        <f>IF(ISNUMBER(SEARCH("Holz",Tabelle_Frageboegen[[#This Row],[Bisheriger Energieträger:]]))=TRUE,1,0)</f>
        <v>0</v>
      </c>
      <c r="Q197" s="1">
        <f>IF(ISNUMBER(SEARCH("Pellets",Tabelle_Frageboegen[[#This Row],[Bisheriger Energieträger:]]))=TRUE,1,0)</f>
        <v>0</v>
      </c>
      <c r="R197" s="1">
        <f>IF(ISNUMBER(SEARCH("Hackschnitzel",Tabelle_Frageboegen[[#This Row],[Bisheriger Energieträger:]]))=TRUE,1,0)</f>
        <v>0</v>
      </c>
      <c r="S197" s="1">
        <f>IF(ISNUMBER(SEARCH("anderes",Tabelle_Frageboegen[[#This Row],[Bisheriger Energieträger:]]))=TRUE,1,0)</f>
        <v>0</v>
      </c>
      <c r="T197" s="2">
        <v>0</v>
      </c>
      <c r="U197" s="2">
        <v>1272.7272727272727</v>
      </c>
      <c r="V197" s="2">
        <v>0</v>
      </c>
      <c r="W197" s="2">
        <v>0</v>
      </c>
      <c r="X197" s="2">
        <v>0</v>
      </c>
      <c r="Y197" s="2">
        <v>0</v>
      </c>
      <c r="Z197" s="2">
        <v>0</v>
      </c>
      <c r="AA197" s="2">
        <v>0</v>
      </c>
      <c r="AB197" s="3">
        <f>IF(SUM(Tabelle_Frageboegen[[#This Row],[Heizöl (l/a)]:[Holzhackschnitzel (Schüttraummeter/a):]])=0,1,0)</f>
        <v>0</v>
      </c>
    </row>
    <row r="198" spans="1:28" x14ac:dyDescent="0.25">
      <c r="A198" s="1">
        <v>183</v>
      </c>
      <c r="B198" s="1" t="s">
        <v>36</v>
      </c>
      <c r="C198" s="1" t="s">
        <v>140</v>
      </c>
      <c r="D198" s="1" t="s">
        <v>5</v>
      </c>
      <c r="E198" s="1">
        <f>IF(Tabelle_Frageboegen[[#This Row],[Anschlussinteresse:]]="ja",1,0)</f>
        <v>0</v>
      </c>
      <c r="F198" s="1">
        <f>IF(Tabelle_Frageboegen[[#This Row],[Anschlussinteresse:]]="ja &amp; unklar",1,0)</f>
        <v>1</v>
      </c>
      <c r="G198" s="1">
        <f>IF(Tabelle_Frageboegen[[#This Row],[Anschlussinteresse:]]="unklar",1,0)</f>
        <v>0</v>
      </c>
      <c r="H198" s="1">
        <f>IF(Tabelle_Frageboegen[[#This Row],[Anschlussinteresse:]]="nein &amp; unklar",1,0)</f>
        <v>0</v>
      </c>
      <c r="I198" s="1">
        <f>IF(Tabelle_Frageboegen[[#This Row],[Anschlussinteresse:]]="nein",1,0)</f>
        <v>0</v>
      </c>
      <c r="J198" s="1" t="s">
        <v>14</v>
      </c>
      <c r="K198" s="1">
        <f>IF(ISNUMBER(SEARCH("Heizöl",Tabelle_Frageboegen[[#This Row],[Bisheriger Energieträger:]]))=TRUE,1,0)</f>
        <v>0</v>
      </c>
      <c r="L198" s="1">
        <f>IF(ISNUMBER(SEARCH("Erdgas",Tabelle_Frageboegen[[#This Row],[Bisheriger Energieträger:]]))=TRUE,1,0)</f>
        <v>0</v>
      </c>
      <c r="M198" s="1">
        <f>IF(ISNUMBER(SEARCH("Flüssiggas",Tabelle_Frageboegen[[#This Row],[Bisheriger Energieträger:]]))=TRUE,1,0)</f>
        <v>0</v>
      </c>
      <c r="N198" s="1">
        <f>IF(ISNUMBER(SEARCH("Strom",Tabelle_Frageboegen[[#This Row],[Bisheriger Energieträger:]]))=TRUE,1,0)</f>
        <v>0</v>
      </c>
      <c r="O198" s="1">
        <f>IF(ISNUMBER(SEARCH("Wärmepumpe",Tabelle_Frageboegen[[#This Row],[Bisheriger Energieträger:]]))=TRUE,1,0)</f>
        <v>1</v>
      </c>
      <c r="P198" s="1">
        <f>IF(ISNUMBER(SEARCH("Holz",Tabelle_Frageboegen[[#This Row],[Bisheriger Energieträger:]]))=TRUE,1,0)</f>
        <v>0</v>
      </c>
      <c r="Q198" s="1">
        <f>IF(ISNUMBER(SEARCH("Pellets",Tabelle_Frageboegen[[#This Row],[Bisheriger Energieträger:]]))=TRUE,1,0)</f>
        <v>0</v>
      </c>
      <c r="R198" s="1">
        <f>IF(ISNUMBER(SEARCH("Hackschnitzel",Tabelle_Frageboegen[[#This Row],[Bisheriger Energieträger:]]))=TRUE,1,0)</f>
        <v>0</v>
      </c>
      <c r="S198" s="1">
        <f>IF(ISNUMBER(SEARCH("anderes",Tabelle_Frageboegen[[#This Row],[Bisheriger Energieträger:]]))=TRUE,1,0)</f>
        <v>0</v>
      </c>
      <c r="T198" s="2">
        <v>0</v>
      </c>
      <c r="U198" s="2">
        <v>0</v>
      </c>
      <c r="V198" s="2">
        <v>0</v>
      </c>
      <c r="W198" s="2">
        <v>0</v>
      </c>
      <c r="X198" s="2">
        <v>4000</v>
      </c>
      <c r="Y198" s="2">
        <v>0</v>
      </c>
      <c r="Z198" s="2">
        <v>0</v>
      </c>
      <c r="AA198" s="2">
        <v>0</v>
      </c>
      <c r="AB198" s="3">
        <f>IF(SUM(Tabelle_Frageboegen[[#This Row],[Heizöl (l/a)]:[Holzhackschnitzel (Schüttraummeter/a):]])=0,1,0)</f>
        <v>0</v>
      </c>
    </row>
    <row r="199" spans="1:28" x14ac:dyDescent="0.25">
      <c r="A199" s="1">
        <v>184</v>
      </c>
      <c r="B199" s="1" t="s">
        <v>56</v>
      </c>
      <c r="C199" s="1" t="s">
        <v>140</v>
      </c>
      <c r="D199" s="1" t="s">
        <v>4</v>
      </c>
      <c r="E199" s="1">
        <f>IF(Tabelle_Frageboegen[[#This Row],[Anschlussinteresse:]]="ja",1,0)</f>
        <v>1</v>
      </c>
      <c r="F199" s="1">
        <f>IF(Tabelle_Frageboegen[[#This Row],[Anschlussinteresse:]]="ja &amp; unklar",1,0)</f>
        <v>0</v>
      </c>
      <c r="G199" s="1">
        <f>IF(Tabelle_Frageboegen[[#This Row],[Anschlussinteresse:]]="unklar",1,0)</f>
        <v>0</v>
      </c>
      <c r="H199" s="1">
        <f>IF(Tabelle_Frageboegen[[#This Row],[Anschlussinteresse:]]="nein &amp; unklar",1,0)</f>
        <v>0</v>
      </c>
      <c r="I199" s="1">
        <f>IF(Tabelle_Frageboegen[[#This Row],[Anschlussinteresse:]]="nein",1,0)</f>
        <v>0</v>
      </c>
      <c r="J199" s="1" t="s">
        <v>11</v>
      </c>
      <c r="K199" s="1">
        <f>IF(ISNUMBER(SEARCH("Heizöl",Tabelle_Frageboegen[[#This Row],[Bisheriger Energieträger:]]))=TRUE,1,0)</f>
        <v>0</v>
      </c>
      <c r="L199" s="1">
        <f>IF(ISNUMBER(SEARCH("Erdgas",Tabelle_Frageboegen[[#This Row],[Bisheriger Energieträger:]]))=TRUE,1,0)</f>
        <v>1</v>
      </c>
      <c r="M199" s="1">
        <f>IF(ISNUMBER(SEARCH("Flüssiggas",Tabelle_Frageboegen[[#This Row],[Bisheriger Energieträger:]]))=TRUE,1,0)</f>
        <v>0</v>
      </c>
      <c r="N199" s="1">
        <f>IF(ISNUMBER(SEARCH("Strom",Tabelle_Frageboegen[[#This Row],[Bisheriger Energieträger:]]))=TRUE,1,0)</f>
        <v>0</v>
      </c>
      <c r="O199" s="1">
        <f>IF(ISNUMBER(SEARCH("Wärmepumpe",Tabelle_Frageboegen[[#This Row],[Bisheriger Energieträger:]]))=TRUE,1,0)</f>
        <v>0</v>
      </c>
      <c r="P199" s="1">
        <f>IF(ISNUMBER(SEARCH("Holz",Tabelle_Frageboegen[[#This Row],[Bisheriger Energieträger:]]))=TRUE,1,0)</f>
        <v>0</v>
      </c>
      <c r="Q199" s="1">
        <f>IF(ISNUMBER(SEARCH("Pellets",Tabelle_Frageboegen[[#This Row],[Bisheriger Energieträger:]]))=TRUE,1,0)</f>
        <v>0</v>
      </c>
      <c r="R199" s="1">
        <f>IF(ISNUMBER(SEARCH("Hackschnitzel",Tabelle_Frageboegen[[#This Row],[Bisheriger Energieträger:]]))=TRUE,1,0)</f>
        <v>0</v>
      </c>
      <c r="S199" s="1">
        <f>IF(ISNUMBER(SEARCH("anderes",Tabelle_Frageboegen[[#This Row],[Bisheriger Energieträger:]]))=TRUE,1,0)</f>
        <v>0</v>
      </c>
      <c r="T199" s="2">
        <v>0</v>
      </c>
      <c r="U199" s="2">
        <v>600</v>
      </c>
      <c r="V199" s="2">
        <v>0</v>
      </c>
      <c r="W199" s="2">
        <v>0</v>
      </c>
      <c r="X199" s="2">
        <v>0</v>
      </c>
      <c r="Y199" s="2">
        <v>0</v>
      </c>
      <c r="Z199" s="2">
        <v>0</v>
      </c>
      <c r="AA199" s="2">
        <v>0</v>
      </c>
      <c r="AB199" s="3">
        <f>IF(SUM(Tabelle_Frageboegen[[#This Row],[Heizöl (l/a)]:[Holzhackschnitzel (Schüttraummeter/a):]])=0,1,0)</f>
        <v>0</v>
      </c>
    </row>
    <row r="200" spans="1:28" x14ac:dyDescent="0.25">
      <c r="A200" s="1">
        <v>185</v>
      </c>
      <c r="B200" s="1" t="s">
        <v>62</v>
      </c>
      <c r="C200" s="1" t="s">
        <v>143</v>
      </c>
      <c r="D200" s="1" t="s">
        <v>6</v>
      </c>
      <c r="E200" s="1">
        <f>IF(Tabelle_Frageboegen[[#This Row],[Anschlussinteresse:]]="ja",1,0)</f>
        <v>0</v>
      </c>
      <c r="F200" s="1">
        <f>IF(Tabelle_Frageboegen[[#This Row],[Anschlussinteresse:]]="ja &amp; unklar",1,0)</f>
        <v>0</v>
      </c>
      <c r="G200" s="1">
        <f>IF(Tabelle_Frageboegen[[#This Row],[Anschlussinteresse:]]="unklar",1,0)</f>
        <v>1</v>
      </c>
      <c r="H200" s="1">
        <f>IF(Tabelle_Frageboegen[[#This Row],[Anschlussinteresse:]]="nein &amp; unklar",1,0)</f>
        <v>0</v>
      </c>
      <c r="I200" s="1">
        <f>IF(Tabelle_Frageboegen[[#This Row],[Anschlussinteresse:]]="nein",1,0)</f>
        <v>0</v>
      </c>
      <c r="J200" s="1" t="s">
        <v>11</v>
      </c>
      <c r="K200" s="1">
        <f>IF(ISNUMBER(SEARCH("Heizöl",Tabelle_Frageboegen[[#This Row],[Bisheriger Energieträger:]]))=TRUE,1,0)</f>
        <v>0</v>
      </c>
      <c r="L200" s="1">
        <f>IF(ISNUMBER(SEARCH("Erdgas",Tabelle_Frageboegen[[#This Row],[Bisheriger Energieträger:]]))=TRUE,1,0)</f>
        <v>1</v>
      </c>
      <c r="M200" s="1">
        <f>IF(ISNUMBER(SEARCH("Flüssiggas",Tabelle_Frageboegen[[#This Row],[Bisheriger Energieträger:]]))=TRUE,1,0)</f>
        <v>0</v>
      </c>
      <c r="N200" s="1">
        <f>IF(ISNUMBER(SEARCH("Strom",Tabelle_Frageboegen[[#This Row],[Bisheriger Energieträger:]]))=TRUE,1,0)</f>
        <v>0</v>
      </c>
      <c r="O200" s="1">
        <f>IF(ISNUMBER(SEARCH("Wärmepumpe",Tabelle_Frageboegen[[#This Row],[Bisheriger Energieträger:]]))=TRUE,1,0)</f>
        <v>0</v>
      </c>
      <c r="P200" s="1">
        <f>IF(ISNUMBER(SEARCH("Holz",Tabelle_Frageboegen[[#This Row],[Bisheriger Energieträger:]]))=TRUE,1,0)</f>
        <v>0</v>
      </c>
      <c r="Q200" s="1">
        <f>IF(ISNUMBER(SEARCH("Pellets",Tabelle_Frageboegen[[#This Row],[Bisheriger Energieträger:]]))=TRUE,1,0)</f>
        <v>0</v>
      </c>
      <c r="R200" s="1">
        <f>IF(ISNUMBER(SEARCH("Hackschnitzel",Tabelle_Frageboegen[[#This Row],[Bisheriger Energieträger:]]))=TRUE,1,0)</f>
        <v>0</v>
      </c>
      <c r="S200" s="1">
        <f>IF(ISNUMBER(SEARCH("anderes",Tabelle_Frageboegen[[#This Row],[Bisheriger Energieträger:]]))=TRUE,1,0)</f>
        <v>0</v>
      </c>
      <c r="T200" s="2">
        <v>0</v>
      </c>
      <c r="U200" s="2">
        <v>530</v>
      </c>
      <c r="V200" s="2">
        <v>0</v>
      </c>
      <c r="W200" s="2">
        <v>0</v>
      </c>
      <c r="X200" s="2">
        <v>0</v>
      </c>
      <c r="Y200" s="2">
        <v>0</v>
      </c>
      <c r="Z200" s="2">
        <v>0</v>
      </c>
      <c r="AA200" s="2">
        <v>0</v>
      </c>
      <c r="AB200" s="3">
        <f>IF(SUM(Tabelle_Frageboegen[[#This Row],[Heizöl (l/a)]:[Holzhackschnitzel (Schüttraummeter/a):]])=0,1,0)</f>
        <v>0</v>
      </c>
    </row>
    <row r="201" spans="1:28" x14ac:dyDescent="0.25">
      <c r="A201" s="1">
        <v>186</v>
      </c>
      <c r="B201" s="1" t="s">
        <v>90</v>
      </c>
      <c r="C201" s="1" t="s">
        <v>140</v>
      </c>
      <c r="D201" s="1" t="s">
        <v>6</v>
      </c>
      <c r="E201" s="1">
        <f>IF(Tabelle_Frageboegen[[#This Row],[Anschlussinteresse:]]="ja",1,0)</f>
        <v>0</v>
      </c>
      <c r="F201" s="1">
        <f>IF(Tabelle_Frageboegen[[#This Row],[Anschlussinteresse:]]="ja &amp; unklar",1,0)</f>
        <v>0</v>
      </c>
      <c r="G201" s="1">
        <f>IF(Tabelle_Frageboegen[[#This Row],[Anschlussinteresse:]]="unklar",1,0)</f>
        <v>1</v>
      </c>
      <c r="H201" s="1">
        <f>IF(Tabelle_Frageboegen[[#This Row],[Anschlussinteresse:]]="nein &amp; unklar",1,0)</f>
        <v>0</v>
      </c>
      <c r="I201" s="1">
        <f>IF(Tabelle_Frageboegen[[#This Row],[Anschlussinteresse:]]="nein",1,0)</f>
        <v>0</v>
      </c>
      <c r="J201" s="1" t="s">
        <v>10</v>
      </c>
      <c r="K201" s="1">
        <f>IF(ISNUMBER(SEARCH("Heizöl",Tabelle_Frageboegen[[#This Row],[Bisheriger Energieträger:]]))=TRUE,1,0)</f>
        <v>1</v>
      </c>
      <c r="L201" s="1">
        <f>IF(ISNUMBER(SEARCH("Erdgas",Tabelle_Frageboegen[[#This Row],[Bisheriger Energieträger:]]))=TRUE,1,0)</f>
        <v>0</v>
      </c>
      <c r="M201" s="1">
        <f>IF(ISNUMBER(SEARCH("Flüssiggas",Tabelle_Frageboegen[[#This Row],[Bisheriger Energieträger:]]))=TRUE,1,0)</f>
        <v>0</v>
      </c>
      <c r="N201" s="1">
        <f>IF(ISNUMBER(SEARCH("Strom",Tabelle_Frageboegen[[#This Row],[Bisheriger Energieträger:]]))=TRUE,1,0)</f>
        <v>0</v>
      </c>
      <c r="O201" s="1">
        <f>IF(ISNUMBER(SEARCH("Wärmepumpe",Tabelle_Frageboegen[[#This Row],[Bisheriger Energieträger:]]))=TRUE,1,0)</f>
        <v>0</v>
      </c>
      <c r="P201" s="1">
        <f>IF(ISNUMBER(SEARCH("Holz",Tabelle_Frageboegen[[#This Row],[Bisheriger Energieträger:]]))=TRUE,1,0)</f>
        <v>0</v>
      </c>
      <c r="Q201" s="1">
        <f>IF(ISNUMBER(SEARCH("Pellets",Tabelle_Frageboegen[[#This Row],[Bisheriger Energieträger:]]))=TRUE,1,0)</f>
        <v>0</v>
      </c>
      <c r="R201" s="1">
        <f>IF(ISNUMBER(SEARCH("Hackschnitzel",Tabelle_Frageboegen[[#This Row],[Bisheriger Energieträger:]]))=TRUE,1,0)</f>
        <v>0</v>
      </c>
      <c r="S201" s="1">
        <f>IF(ISNUMBER(SEARCH("anderes",Tabelle_Frageboegen[[#This Row],[Bisheriger Energieträger:]]))=TRUE,1,0)</f>
        <v>0</v>
      </c>
      <c r="T201" s="2">
        <v>1200</v>
      </c>
      <c r="U201" s="2">
        <v>0</v>
      </c>
      <c r="V201" s="2">
        <v>0</v>
      </c>
      <c r="W201" s="2">
        <v>0</v>
      </c>
      <c r="X201" s="2">
        <v>0</v>
      </c>
      <c r="Y201" s="2">
        <v>0</v>
      </c>
      <c r="Z201" s="2">
        <v>0</v>
      </c>
      <c r="AA201" s="2">
        <v>0</v>
      </c>
      <c r="AB201" s="3">
        <f>IF(SUM(Tabelle_Frageboegen[[#This Row],[Heizöl (l/a)]:[Holzhackschnitzel (Schüttraummeter/a):]])=0,1,0)</f>
        <v>0</v>
      </c>
    </row>
    <row r="202" spans="1:28" x14ac:dyDescent="0.25">
      <c r="A202" s="1">
        <v>187</v>
      </c>
      <c r="B202" s="1" t="s">
        <v>95</v>
      </c>
      <c r="C202" s="1" t="s">
        <v>140</v>
      </c>
      <c r="D202" s="1" t="s">
        <v>6</v>
      </c>
      <c r="E202" s="1">
        <f>IF(Tabelle_Frageboegen[[#This Row],[Anschlussinteresse:]]="ja",1,0)</f>
        <v>0</v>
      </c>
      <c r="F202" s="1">
        <f>IF(Tabelle_Frageboegen[[#This Row],[Anschlussinteresse:]]="ja &amp; unklar",1,0)</f>
        <v>0</v>
      </c>
      <c r="G202" s="1">
        <f>IF(Tabelle_Frageboegen[[#This Row],[Anschlussinteresse:]]="unklar",1,0)</f>
        <v>1</v>
      </c>
      <c r="H202" s="1">
        <f>IF(Tabelle_Frageboegen[[#This Row],[Anschlussinteresse:]]="nein &amp; unklar",1,0)</f>
        <v>0</v>
      </c>
      <c r="I202" s="1">
        <f>IF(Tabelle_Frageboegen[[#This Row],[Anschlussinteresse:]]="nein",1,0)</f>
        <v>0</v>
      </c>
      <c r="J202" s="1" t="s">
        <v>53</v>
      </c>
      <c r="K202" s="1">
        <f>IF(ISNUMBER(SEARCH("Heizöl",Tabelle_Frageboegen[[#This Row],[Bisheriger Energieträger:]]))=TRUE,1,0)</f>
        <v>0</v>
      </c>
      <c r="L202" s="1">
        <f>IF(ISNUMBER(SEARCH("Erdgas",Tabelle_Frageboegen[[#This Row],[Bisheriger Energieträger:]]))=TRUE,1,0)</f>
        <v>1</v>
      </c>
      <c r="M202" s="1">
        <f>IF(ISNUMBER(SEARCH("Flüssiggas",Tabelle_Frageboegen[[#This Row],[Bisheriger Energieträger:]]))=TRUE,1,0)</f>
        <v>0</v>
      </c>
      <c r="N202" s="1">
        <f>IF(ISNUMBER(SEARCH("Strom",Tabelle_Frageboegen[[#This Row],[Bisheriger Energieträger:]]))=TRUE,1,0)</f>
        <v>0</v>
      </c>
      <c r="O202" s="1">
        <f>IF(ISNUMBER(SEARCH("Wärmepumpe",Tabelle_Frageboegen[[#This Row],[Bisheriger Energieträger:]]))=TRUE,1,0)</f>
        <v>0</v>
      </c>
      <c r="P202" s="1">
        <f>IF(ISNUMBER(SEARCH("Holz",Tabelle_Frageboegen[[#This Row],[Bisheriger Energieträger:]]))=TRUE,1,0)</f>
        <v>1</v>
      </c>
      <c r="Q202" s="1">
        <f>IF(ISNUMBER(SEARCH("Pellets",Tabelle_Frageboegen[[#This Row],[Bisheriger Energieträger:]]))=TRUE,1,0)</f>
        <v>0</v>
      </c>
      <c r="R202" s="1">
        <f>IF(ISNUMBER(SEARCH("Hackschnitzel",Tabelle_Frageboegen[[#This Row],[Bisheriger Energieträger:]]))=TRUE,1,0)</f>
        <v>0</v>
      </c>
      <c r="S202" s="1">
        <f>IF(ISNUMBER(SEARCH("anderes",Tabelle_Frageboegen[[#This Row],[Bisheriger Energieträger:]]))=TRUE,1,0)</f>
        <v>0</v>
      </c>
      <c r="T202" s="2">
        <v>0</v>
      </c>
      <c r="U202" s="2">
        <v>1636.3636363636363</v>
      </c>
      <c r="V202" s="2">
        <v>0</v>
      </c>
      <c r="W202" s="2">
        <v>0</v>
      </c>
      <c r="X202" s="2">
        <v>0</v>
      </c>
      <c r="Y202" s="2">
        <v>8</v>
      </c>
      <c r="Z202" s="2">
        <v>0</v>
      </c>
      <c r="AA202" s="2">
        <v>0</v>
      </c>
      <c r="AB202" s="3">
        <f>IF(SUM(Tabelle_Frageboegen[[#This Row],[Heizöl (l/a)]:[Holzhackschnitzel (Schüttraummeter/a):]])=0,1,0)</f>
        <v>0</v>
      </c>
    </row>
    <row r="203" spans="1:28" x14ac:dyDescent="0.25">
      <c r="A203" s="1">
        <v>188</v>
      </c>
      <c r="B203" s="1" t="s">
        <v>65</v>
      </c>
      <c r="C203" s="1" t="s">
        <v>143</v>
      </c>
      <c r="D203" s="1" t="s">
        <v>4</v>
      </c>
      <c r="E203" s="1">
        <f>IF(Tabelle_Frageboegen[[#This Row],[Anschlussinteresse:]]="ja",1,0)</f>
        <v>1</v>
      </c>
      <c r="F203" s="1">
        <f>IF(Tabelle_Frageboegen[[#This Row],[Anschlussinteresse:]]="ja &amp; unklar",1,0)</f>
        <v>0</v>
      </c>
      <c r="G203" s="1">
        <f>IF(Tabelle_Frageboegen[[#This Row],[Anschlussinteresse:]]="unklar",1,0)</f>
        <v>0</v>
      </c>
      <c r="H203" s="1">
        <f>IF(Tabelle_Frageboegen[[#This Row],[Anschlussinteresse:]]="nein &amp; unklar",1,0)</f>
        <v>0</v>
      </c>
      <c r="I203" s="1">
        <f>IF(Tabelle_Frageboegen[[#This Row],[Anschlussinteresse:]]="nein",1,0)</f>
        <v>0</v>
      </c>
      <c r="J203" s="1" t="s">
        <v>11</v>
      </c>
      <c r="K203" s="1">
        <f>IF(ISNUMBER(SEARCH("Heizöl",Tabelle_Frageboegen[[#This Row],[Bisheriger Energieträger:]]))=TRUE,1,0)</f>
        <v>0</v>
      </c>
      <c r="L203" s="1">
        <f>IF(ISNUMBER(SEARCH("Erdgas",Tabelle_Frageboegen[[#This Row],[Bisheriger Energieträger:]]))=TRUE,1,0)</f>
        <v>1</v>
      </c>
      <c r="M203" s="1">
        <f>IF(ISNUMBER(SEARCH("Flüssiggas",Tabelle_Frageboegen[[#This Row],[Bisheriger Energieträger:]]))=TRUE,1,0)</f>
        <v>0</v>
      </c>
      <c r="N203" s="1">
        <f>IF(ISNUMBER(SEARCH("Strom",Tabelle_Frageboegen[[#This Row],[Bisheriger Energieträger:]]))=TRUE,1,0)</f>
        <v>0</v>
      </c>
      <c r="O203" s="1">
        <f>IF(ISNUMBER(SEARCH("Wärmepumpe",Tabelle_Frageboegen[[#This Row],[Bisheriger Energieträger:]]))=TRUE,1,0)</f>
        <v>0</v>
      </c>
      <c r="P203" s="1">
        <f>IF(ISNUMBER(SEARCH("Holz",Tabelle_Frageboegen[[#This Row],[Bisheriger Energieträger:]]))=TRUE,1,0)</f>
        <v>0</v>
      </c>
      <c r="Q203" s="1">
        <f>IF(ISNUMBER(SEARCH("Pellets",Tabelle_Frageboegen[[#This Row],[Bisheriger Energieträger:]]))=TRUE,1,0)</f>
        <v>0</v>
      </c>
      <c r="R203" s="1">
        <f>IF(ISNUMBER(SEARCH("Hackschnitzel",Tabelle_Frageboegen[[#This Row],[Bisheriger Energieträger:]]))=TRUE,1,0)</f>
        <v>0</v>
      </c>
      <c r="S203" s="1">
        <f>IF(ISNUMBER(SEARCH("anderes",Tabelle_Frageboegen[[#This Row],[Bisheriger Energieträger:]]))=TRUE,1,0)</f>
        <v>0</v>
      </c>
      <c r="T203" s="2">
        <v>0</v>
      </c>
      <c r="U203" s="2">
        <v>1024</v>
      </c>
      <c r="V203" s="2">
        <v>0</v>
      </c>
      <c r="W203" s="2">
        <v>0</v>
      </c>
      <c r="X203" s="2">
        <v>0</v>
      </c>
      <c r="Y203" s="2">
        <v>0</v>
      </c>
      <c r="Z203" s="2">
        <v>0</v>
      </c>
      <c r="AA203" s="2">
        <v>0</v>
      </c>
      <c r="AB203" s="3">
        <f>IF(SUM(Tabelle_Frageboegen[[#This Row],[Heizöl (l/a)]:[Holzhackschnitzel (Schüttraummeter/a):]])=0,1,0)</f>
        <v>0</v>
      </c>
    </row>
    <row r="204" spans="1:28" x14ac:dyDescent="0.25">
      <c r="A204" s="1">
        <v>189</v>
      </c>
      <c r="B204" s="1" t="s">
        <v>55</v>
      </c>
      <c r="C204" s="1" t="s">
        <v>140</v>
      </c>
      <c r="D204" s="1" t="s">
        <v>4</v>
      </c>
      <c r="E204" s="1">
        <f>IF(Tabelle_Frageboegen[[#This Row],[Anschlussinteresse:]]="ja",1,0)</f>
        <v>1</v>
      </c>
      <c r="F204" s="1">
        <f>IF(Tabelle_Frageboegen[[#This Row],[Anschlussinteresse:]]="ja &amp; unklar",1,0)</f>
        <v>0</v>
      </c>
      <c r="G204" s="1">
        <f>IF(Tabelle_Frageboegen[[#This Row],[Anschlussinteresse:]]="unklar",1,0)</f>
        <v>0</v>
      </c>
      <c r="H204" s="1">
        <f>IF(Tabelle_Frageboegen[[#This Row],[Anschlussinteresse:]]="nein &amp; unklar",1,0)</f>
        <v>0</v>
      </c>
      <c r="I204" s="1">
        <f>IF(Tabelle_Frageboegen[[#This Row],[Anschlussinteresse:]]="nein",1,0)</f>
        <v>0</v>
      </c>
      <c r="J204" s="1" t="s">
        <v>11</v>
      </c>
      <c r="K204" s="1">
        <f>IF(ISNUMBER(SEARCH("Heizöl",Tabelle_Frageboegen[[#This Row],[Bisheriger Energieträger:]]))=TRUE,1,0)</f>
        <v>0</v>
      </c>
      <c r="L204" s="1">
        <f>IF(ISNUMBER(SEARCH("Erdgas",Tabelle_Frageboegen[[#This Row],[Bisheriger Energieträger:]]))=TRUE,1,0)</f>
        <v>1</v>
      </c>
      <c r="M204" s="1">
        <f>IF(ISNUMBER(SEARCH("Flüssiggas",Tabelle_Frageboegen[[#This Row],[Bisheriger Energieträger:]]))=TRUE,1,0)</f>
        <v>0</v>
      </c>
      <c r="N204" s="1">
        <f>IF(ISNUMBER(SEARCH("Strom",Tabelle_Frageboegen[[#This Row],[Bisheriger Energieträger:]]))=TRUE,1,0)</f>
        <v>0</v>
      </c>
      <c r="O204" s="1">
        <f>IF(ISNUMBER(SEARCH("Wärmepumpe",Tabelle_Frageboegen[[#This Row],[Bisheriger Energieträger:]]))=TRUE,1,0)</f>
        <v>0</v>
      </c>
      <c r="P204" s="1">
        <f>IF(ISNUMBER(SEARCH("Holz",Tabelle_Frageboegen[[#This Row],[Bisheriger Energieträger:]]))=TRUE,1,0)</f>
        <v>0</v>
      </c>
      <c r="Q204" s="1">
        <f>IF(ISNUMBER(SEARCH("Pellets",Tabelle_Frageboegen[[#This Row],[Bisheriger Energieträger:]]))=TRUE,1,0)</f>
        <v>0</v>
      </c>
      <c r="R204" s="1">
        <f>IF(ISNUMBER(SEARCH("Hackschnitzel",Tabelle_Frageboegen[[#This Row],[Bisheriger Energieträger:]]))=TRUE,1,0)</f>
        <v>0</v>
      </c>
      <c r="S204" s="1">
        <f>IF(ISNUMBER(SEARCH("anderes",Tabelle_Frageboegen[[#This Row],[Bisheriger Energieträger:]]))=TRUE,1,0)</f>
        <v>0</v>
      </c>
      <c r="T204" s="2">
        <v>0</v>
      </c>
      <c r="U204" s="2">
        <v>0</v>
      </c>
      <c r="V204" s="2">
        <v>0</v>
      </c>
      <c r="W204" s="2">
        <v>0</v>
      </c>
      <c r="X204" s="2">
        <v>0</v>
      </c>
      <c r="Y204" s="2">
        <v>0</v>
      </c>
      <c r="Z204" s="2">
        <v>0</v>
      </c>
      <c r="AA204" s="2">
        <v>0</v>
      </c>
      <c r="AB204" s="3">
        <f>IF(SUM(Tabelle_Frageboegen[[#This Row],[Heizöl (l/a)]:[Holzhackschnitzel (Schüttraummeter/a):]])=0,1,0)</f>
        <v>1</v>
      </c>
    </row>
    <row r="205" spans="1:28" x14ac:dyDescent="0.25">
      <c r="A205" s="1">
        <v>190</v>
      </c>
      <c r="B205" s="1" t="s">
        <v>52</v>
      </c>
      <c r="C205" s="1" t="s">
        <v>140</v>
      </c>
      <c r="D205" s="1" t="s">
        <v>6</v>
      </c>
      <c r="E205" s="1">
        <f>IF(Tabelle_Frageboegen[[#This Row],[Anschlussinteresse:]]="ja",1,0)</f>
        <v>0</v>
      </c>
      <c r="F205" s="1">
        <f>IF(Tabelle_Frageboegen[[#This Row],[Anschlussinteresse:]]="ja &amp; unklar",1,0)</f>
        <v>0</v>
      </c>
      <c r="G205" s="1">
        <f>IF(Tabelle_Frageboegen[[#This Row],[Anschlussinteresse:]]="unklar",1,0)</f>
        <v>1</v>
      </c>
      <c r="H205" s="1">
        <f>IF(Tabelle_Frageboegen[[#This Row],[Anschlussinteresse:]]="nein &amp; unklar",1,0)</f>
        <v>0</v>
      </c>
      <c r="I205" s="1">
        <f>IF(Tabelle_Frageboegen[[#This Row],[Anschlussinteresse:]]="nein",1,0)</f>
        <v>0</v>
      </c>
      <c r="J205" s="1" t="s">
        <v>11</v>
      </c>
      <c r="K205" s="1">
        <f>IF(ISNUMBER(SEARCH("Heizöl",Tabelle_Frageboegen[[#This Row],[Bisheriger Energieträger:]]))=TRUE,1,0)</f>
        <v>0</v>
      </c>
      <c r="L205" s="1">
        <f>IF(ISNUMBER(SEARCH("Erdgas",Tabelle_Frageboegen[[#This Row],[Bisheriger Energieträger:]]))=TRUE,1,0)</f>
        <v>1</v>
      </c>
      <c r="M205" s="1">
        <f>IF(ISNUMBER(SEARCH("Flüssiggas",Tabelle_Frageboegen[[#This Row],[Bisheriger Energieträger:]]))=TRUE,1,0)</f>
        <v>0</v>
      </c>
      <c r="N205" s="1">
        <f>IF(ISNUMBER(SEARCH("Strom",Tabelle_Frageboegen[[#This Row],[Bisheriger Energieträger:]]))=TRUE,1,0)</f>
        <v>0</v>
      </c>
      <c r="O205" s="1">
        <f>IF(ISNUMBER(SEARCH("Wärmepumpe",Tabelle_Frageboegen[[#This Row],[Bisheriger Energieträger:]]))=TRUE,1,0)</f>
        <v>0</v>
      </c>
      <c r="P205" s="1">
        <f>IF(ISNUMBER(SEARCH("Holz",Tabelle_Frageboegen[[#This Row],[Bisheriger Energieträger:]]))=TRUE,1,0)</f>
        <v>0</v>
      </c>
      <c r="Q205" s="1">
        <f>IF(ISNUMBER(SEARCH("Pellets",Tabelle_Frageboegen[[#This Row],[Bisheriger Energieträger:]]))=TRUE,1,0)</f>
        <v>0</v>
      </c>
      <c r="R205" s="1">
        <f>IF(ISNUMBER(SEARCH("Hackschnitzel",Tabelle_Frageboegen[[#This Row],[Bisheriger Energieträger:]]))=TRUE,1,0)</f>
        <v>0</v>
      </c>
      <c r="S205" s="1">
        <f>IF(ISNUMBER(SEARCH("anderes",Tabelle_Frageboegen[[#This Row],[Bisheriger Energieträger:]]))=TRUE,1,0)</f>
        <v>0</v>
      </c>
      <c r="T205" s="2">
        <v>0</v>
      </c>
      <c r="U205" s="2">
        <v>1300</v>
      </c>
      <c r="V205" s="2">
        <v>0</v>
      </c>
      <c r="W205" s="2">
        <v>0</v>
      </c>
      <c r="X205" s="2">
        <v>0</v>
      </c>
      <c r="Y205" s="2">
        <v>0</v>
      </c>
      <c r="Z205" s="2">
        <v>0</v>
      </c>
      <c r="AA205" s="2">
        <v>0</v>
      </c>
      <c r="AB205" s="3">
        <f>IF(SUM(Tabelle_Frageboegen[[#This Row],[Heizöl (l/a)]:[Holzhackschnitzel (Schüttraummeter/a):]])=0,1,0)</f>
        <v>0</v>
      </c>
    </row>
    <row r="206" spans="1:28" ht="30" x14ac:dyDescent="0.25">
      <c r="A206" s="1">
        <v>191</v>
      </c>
      <c r="B206" s="1" t="s">
        <v>49</v>
      </c>
      <c r="C206" s="1" t="s">
        <v>145</v>
      </c>
      <c r="D206" s="1" t="s">
        <v>4</v>
      </c>
      <c r="E206" s="1">
        <f>IF(Tabelle_Frageboegen[[#This Row],[Anschlussinteresse:]]="ja",1,0)</f>
        <v>1</v>
      </c>
      <c r="F206" s="1">
        <f>IF(Tabelle_Frageboegen[[#This Row],[Anschlussinteresse:]]="ja &amp; unklar",1,0)</f>
        <v>0</v>
      </c>
      <c r="G206" s="1">
        <f>IF(Tabelle_Frageboegen[[#This Row],[Anschlussinteresse:]]="unklar",1,0)</f>
        <v>0</v>
      </c>
      <c r="H206" s="1">
        <f>IF(Tabelle_Frageboegen[[#This Row],[Anschlussinteresse:]]="nein &amp; unklar",1,0)</f>
        <v>0</v>
      </c>
      <c r="I206" s="1">
        <f>IF(Tabelle_Frageboegen[[#This Row],[Anschlussinteresse:]]="nein",1,0)</f>
        <v>0</v>
      </c>
      <c r="J206" s="1" t="s">
        <v>10</v>
      </c>
      <c r="K206" s="1">
        <f>IF(ISNUMBER(SEARCH("Heizöl",Tabelle_Frageboegen[[#This Row],[Bisheriger Energieträger:]]))=TRUE,1,0)</f>
        <v>1</v>
      </c>
      <c r="L206" s="1">
        <f>IF(ISNUMBER(SEARCH("Erdgas",Tabelle_Frageboegen[[#This Row],[Bisheriger Energieträger:]]))=TRUE,1,0)</f>
        <v>0</v>
      </c>
      <c r="M206" s="1">
        <f>IF(ISNUMBER(SEARCH("Flüssiggas",Tabelle_Frageboegen[[#This Row],[Bisheriger Energieträger:]]))=TRUE,1,0)</f>
        <v>0</v>
      </c>
      <c r="N206" s="1">
        <f>IF(ISNUMBER(SEARCH("Strom",Tabelle_Frageboegen[[#This Row],[Bisheriger Energieträger:]]))=TRUE,1,0)</f>
        <v>0</v>
      </c>
      <c r="O206" s="1">
        <f>IF(ISNUMBER(SEARCH("Wärmepumpe",Tabelle_Frageboegen[[#This Row],[Bisheriger Energieträger:]]))=TRUE,1,0)</f>
        <v>0</v>
      </c>
      <c r="P206" s="1">
        <f>IF(ISNUMBER(SEARCH("Holz",Tabelle_Frageboegen[[#This Row],[Bisheriger Energieträger:]]))=TRUE,1,0)</f>
        <v>0</v>
      </c>
      <c r="Q206" s="1">
        <f>IF(ISNUMBER(SEARCH("Pellets",Tabelle_Frageboegen[[#This Row],[Bisheriger Energieträger:]]))=TRUE,1,0)</f>
        <v>0</v>
      </c>
      <c r="R206" s="1">
        <f>IF(ISNUMBER(SEARCH("Hackschnitzel",Tabelle_Frageboegen[[#This Row],[Bisheriger Energieträger:]]))=TRUE,1,0)</f>
        <v>0</v>
      </c>
      <c r="S206" s="1">
        <f>IF(ISNUMBER(SEARCH("anderes",Tabelle_Frageboegen[[#This Row],[Bisheriger Energieträger:]]))=TRUE,1,0)</f>
        <v>0</v>
      </c>
      <c r="T206" s="2">
        <v>1500</v>
      </c>
      <c r="U206" s="2">
        <v>0</v>
      </c>
      <c r="V206" s="2">
        <v>0</v>
      </c>
      <c r="W206" s="2">
        <v>0</v>
      </c>
      <c r="X206" s="2">
        <v>0</v>
      </c>
      <c r="Y206" s="2">
        <v>0</v>
      </c>
      <c r="Z206" s="2">
        <v>0</v>
      </c>
      <c r="AA206" s="2">
        <v>0</v>
      </c>
      <c r="AB206" s="3">
        <f>IF(SUM(Tabelle_Frageboegen[[#This Row],[Heizöl (l/a)]:[Holzhackschnitzel (Schüttraummeter/a):]])=0,1,0)</f>
        <v>0</v>
      </c>
    </row>
    <row r="207" spans="1:28" x14ac:dyDescent="0.25">
      <c r="A207" s="1">
        <v>192</v>
      </c>
      <c r="B207" s="1" t="s">
        <v>96</v>
      </c>
      <c r="C207" s="1" t="s">
        <v>140</v>
      </c>
      <c r="D207" s="1" t="s">
        <v>6</v>
      </c>
      <c r="E207" s="1">
        <f>IF(Tabelle_Frageboegen[[#This Row],[Anschlussinteresse:]]="ja",1,0)</f>
        <v>0</v>
      </c>
      <c r="F207" s="1">
        <f>IF(Tabelle_Frageboegen[[#This Row],[Anschlussinteresse:]]="ja &amp; unklar",1,0)</f>
        <v>0</v>
      </c>
      <c r="G207" s="1">
        <f>IF(Tabelle_Frageboegen[[#This Row],[Anschlussinteresse:]]="unklar",1,0)</f>
        <v>1</v>
      </c>
      <c r="H207" s="1">
        <f>IF(Tabelle_Frageboegen[[#This Row],[Anschlussinteresse:]]="nein &amp; unklar",1,0)</f>
        <v>0</v>
      </c>
      <c r="I207" s="1">
        <f>IF(Tabelle_Frageboegen[[#This Row],[Anschlussinteresse:]]="nein",1,0)</f>
        <v>0</v>
      </c>
      <c r="J207" s="1" t="s">
        <v>53</v>
      </c>
      <c r="K207" s="1">
        <f>IF(ISNUMBER(SEARCH("Heizöl",Tabelle_Frageboegen[[#This Row],[Bisheriger Energieträger:]]))=TRUE,1,0)</f>
        <v>0</v>
      </c>
      <c r="L207" s="1">
        <f>IF(ISNUMBER(SEARCH("Erdgas",Tabelle_Frageboegen[[#This Row],[Bisheriger Energieträger:]]))=TRUE,1,0)</f>
        <v>1</v>
      </c>
      <c r="M207" s="1">
        <f>IF(ISNUMBER(SEARCH("Flüssiggas",Tabelle_Frageboegen[[#This Row],[Bisheriger Energieträger:]]))=TRUE,1,0)</f>
        <v>0</v>
      </c>
      <c r="N207" s="1">
        <f>IF(ISNUMBER(SEARCH("Strom",Tabelle_Frageboegen[[#This Row],[Bisheriger Energieträger:]]))=TRUE,1,0)</f>
        <v>0</v>
      </c>
      <c r="O207" s="1">
        <f>IF(ISNUMBER(SEARCH("Wärmepumpe",Tabelle_Frageboegen[[#This Row],[Bisheriger Energieträger:]]))=TRUE,1,0)</f>
        <v>0</v>
      </c>
      <c r="P207" s="1">
        <f>IF(ISNUMBER(SEARCH("Holz",Tabelle_Frageboegen[[#This Row],[Bisheriger Energieträger:]]))=TRUE,1,0)</f>
        <v>1</v>
      </c>
      <c r="Q207" s="1">
        <f>IF(ISNUMBER(SEARCH("Pellets",Tabelle_Frageboegen[[#This Row],[Bisheriger Energieträger:]]))=TRUE,1,0)</f>
        <v>0</v>
      </c>
      <c r="R207" s="1">
        <f>IF(ISNUMBER(SEARCH("Hackschnitzel",Tabelle_Frageboegen[[#This Row],[Bisheriger Energieträger:]]))=TRUE,1,0)</f>
        <v>0</v>
      </c>
      <c r="S207" s="1">
        <f>IF(ISNUMBER(SEARCH("anderes",Tabelle_Frageboegen[[#This Row],[Bisheriger Energieträger:]]))=TRUE,1,0)</f>
        <v>0</v>
      </c>
      <c r="T207" s="2">
        <v>0</v>
      </c>
      <c r="U207" s="2">
        <v>1300</v>
      </c>
      <c r="V207" s="2">
        <v>0</v>
      </c>
      <c r="W207" s="2">
        <v>0</v>
      </c>
      <c r="X207" s="2">
        <v>0</v>
      </c>
      <c r="Y207" s="2">
        <v>5</v>
      </c>
      <c r="Z207" s="2">
        <v>0</v>
      </c>
      <c r="AA207" s="2">
        <v>0</v>
      </c>
      <c r="AB207" s="3">
        <f>IF(SUM(Tabelle_Frageboegen[[#This Row],[Heizöl (l/a)]:[Holzhackschnitzel (Schüttraummeter/a):]])=0,1,0)</f>
        <v>0</v>
      </c>
    </row>
    <row r="208" spans="1:28" ht="30" x14ac:dyDescent="0.25">
      <c r="A208" s="1">
        <v>193</v>
      </c>
      <c r="B208" s="1" t="s">
        <v>68</v>
      </c>
      <c r="C208" s="1" t="s">
        <v>143</v>
      </c>
      <c r="D208" s="1" t="s">
        <v>4</v>
      </c>
      <c r="E208" s="1">
        <f>IF(Tabelle_Frageboegen[[#This Row],[Anschlussinteresse:]]="ja",1,0)</f>
        <v>1</v>
      </c>
      <c r="F208" s="1">
        <f>IF(Tabelle_Frageboegen[[#This Row],[Anschlussinteresse:]]="ja &amp; unklar",1,0)</f>
        <v>0</v>
      </c>
      <c r="G208" s="1">
        <f>IF(Tabelle_Frageboegen[[#This Row],[Anschlussinteresse:]]="unklar",1,0)</f>
        <v>0</v>
      </c>
      <c r="H208" s="1">
        <f>IF(Tabelle_Frageboegen[[#This Row],[Anschlussinteresse:]]="nein &amp; unklar",1,0)</f>
        <v>0</v>
      </c>
      <c r="I208" s="1">
        <f>IF(Tabelle_Frageboegen[[#This Row],[Anschlussinteresse:]]="nein",1,0)</f>
        <v>0</v>
      </c>
      <c r="J208" s="1" t="s">
        <v>53</v>
      </c>
      <c r="K208" s="1">
        <f>IF(ISNUMBER(SEARCH("Heizöl",Tabelle_Frageboegen[[#This Row],[Bisheriger Energieträger:]]))=TRUE,1,0)</f>
        <v>0</v>
      </c>
      <c r="L208" s="1">
        <f>IF(ISNUMBER(SEARCH("Erdgas",Tabelle_Frageboegen[[#This Row],[Bisheriger Energieträger:]]))=TRUE,1,0)</f>
        <v>1</v>
      </c>
      <c r="M208" s="1">
        <f>IF(ISNUMBER(SEARCH("Flüssiggas",Tabelle_Frageboegen[[#This Row],[Bisheriger Energieträger:]]))=TRUE,1,0)</f>
        <v>0</v>
      </c>
      <c r="N208" s="1">
        <f>IF(ISNUMBER(SEARCH("Strom",Tabelle_Frageboegen[[#This Row],[Bisheriger Energieträger:]]))=TRUE,1,0)</f>
        <v>0</v>
      </c>
      <c r="O208" s="1">
        <f>IF(ISNUMBER(SEARCH("Wärmepumpe",Tabelle_Frageboegen[[#This Row],[Bisheriger Energieträger:]]))=TRUE,1,0)</f>
        <v>0</v>
      </c>
      <c r="P208" s="1">
        <f>IF(ISNUMBER(SEARCH("Holz",Tabelle_Frageboegen[[#This Row],[Bisheriger Energieträger:]]))=TRUE,1,0)</f>
        <v>1</v>
      </c>
      <c r="Q208" s="1">
        <f>IF(ISNUMBER(SEARCH("Pellets",Tabelle_Frageboegen[[#This Row],[Bisheriger Energieträger:]]))=TRUE,1,0)</f>
        <v>0</v>
      </c>
      <c r="R208" s="1">
        <f>IF(ISNUMBER(SEARCH("Hackschnitzel",Tabelle_Frageboegen[[#This Row],[Bisheriger Energieträger:]]))=TRUE,1,0)</f>
        <v>0</v>
      </c>
      <c r="S208" s="1">
        <f>IF(ISNUMBER(SEARCH("anderes",Tabelle_Frageboegen[[#This Row],[Bisheriger Energieträger:]]))=TRUE,1,0)</f>
        <v>0</v>
      </c>
      <c r="T208" s="2">
        <v>0</v>
      </c>
      <c r="U208" s="2">
        <v>1200</v>
      </c>
      <c r="V208" s="2">
        <v>0</v>
      </c>
      <c r="W208" s="2">
        <v>0</v>
      </c>
      <c r="X208" s="2">
        <v>0</v>
      </c>
      <c r="Y208" s="2">
        <v>6</v>
      </c>
      <c r="Z208" s="2">
        <v>0</v>
      </c>
      <c r="AA208" s="2">
        <v>0</v>
      </c>
      <c r="AB208" s="3">
        <f>IF(SUM(Tabelle_Frageboegen[[#This Row],[Heizöl (l/a)]:[Holzhackschnitzel (Schüttraummeter/a):]])=0,1,0)</f>
        <v>0</v>
      </c>
    </row>
    <row r="209" spans="1:28" x14ac:dyDescent="0.25">
      <c r="A209" s="1">
        <v>194</v>
      </c>
      <c r="B209" s="1" t="s">
        <v>57</v>
      </c>
      <c r="C209" s="1" t="s">
        <v>140</v>
      </c>
      <c r="D209" s="1" t="s">
        <v>4</v>
      </c>
      <c r="E209" s="1">
        <f>IF(Tabelle_Frageboegen[[#This Row],[Anschlussinteresse:]]="ja",1,0)</f>
        <v>1</v>
      </c>
      <c r="F209" s="1">
        <f>IF(Tabelle_Frageboegen[[#This Row],[Anschlussinteresse:]]="ja &amp; unklar",1,0)</f>
        <v>0</v>
      </c>
      <c r="G209" s="1">
        <f>IF(Tabelle_Frageboegen[[#This Row],[Anschlussinteresse:]]="unklar",1,0)</f>
        <v>0</v>
      </c>
      <c r="H209" s="1">
        <f>IF(Tabelle_Frageboegen[[#This Row],[Anschlussinteresse:]]="nein &amp; unklar",1,0)</f>
        <v>0</v>
      </c>
      <c r="I209" s="1">
        <f>IF(Tabelle_Frageboegen[[#This Row],[Anschlussinteresse:]]="nein",1,0)</f>
        <v>0</v>
      </c>
      <c r="J209" s="1" t="s">
        <v>11</v>
      </c>
      <c r="K209" s="1">
        <f>IF(ISNUMBER(SEARCH("Heizöl",Tabelle_Frageboegen[[#This Row],[Bisheriger Energieträger:]]))=TRUE,1,0)</f>
        <v>0</v>
      </c>
      <c r="L209" s="1">
        <f>IF(ISNUMBER(SEARCH("Erdgas",Tabelle_Frageboegen[[#This Row],[Bisheriger Energieträger:]]))=TRUE,1,0)</f>
        <v>1</v>
      </c>
      <c r="M209" s="1">
        <f>IF(ISNUMBER(SEARCH("Flüssiggas",Tabelle_Frageboegen[[#This Row],[Bisheriger Energieträger:]]))=TRUE,1,0)</f>
        <v>0</v>
      </c>
      <c r="N209" s="1">
        <f>IF(ISNUMBER(SEARCH("Strom",Tabelle_Frageboegen[[#This Row],[Bisheriger Energieträger:]]))=TRUE,1,0)</f>
        <v>0</v>
      </c>
      <c r="O209" s="1">
        <f>IF(ISNUMBER(SEARCH("Wärmepumpe",Tabelle_Frageboegen[[#This Row],[Bisheriger Energieträger:]]))=TRUE,1,0)</f>
        <v>0</v>
      </c>
      <c r="P209" s="1">
        <f>IF(ISNUMBER(SEARCH("Holz",Tabelle_Frageboegen[[#This Row],[Bisheriger Energieträger:]]))=TRUE,1,0)</f>
        <v>0</v>
      </c>
      <c r="Q209" s="1">
        <f>IF(ISNUMBER(SEARCH("Pellets",Tabelle_Frageboegen[[#This Row],[Bisheriger Energieträger:]]))=TRUE,1,0)</f>
        <v>0</v>
      </c>
      <c r="R209" s="1">
        <f>IF(ISNUMBER(SEARCH("Hackschnitzel",Tabelle_Frageboegen[[#This Row],[Bisheriger Energieträger:]]))=TRUE,1,0)</f>
        <v>0</v>
      </c>
      <c r="S209" s="1">
        <f>IF(ISNUMBER(SEARCH("anderes",Tabelle_Frageboegen[[#This Row],[Bisheriger Energieträger:]]))=TRUE,1,0)</f>
        <v>0</v>
      </c>
      <c r="T209" s="2">
        <v>0</v>
      </c>
      <c r="U209" s="2">
        <v>0</v>
      </c>
      <c r="V209" s="2">
        <v>0</v>
      </c>
      <c r="W209" s="2">
        <v>0</v>
      </c>
      <c r="X209" s="2">
        <v>0</v>
      </c>
      <c r="Y209" s="2">
        <v>0</v>
      </c>
      <c r="Z209" s="2">
        <v>0</v>
      </c>
      <c r="AA209" s="2">
        <v>0</v>
      </c>
      <c r="AB209" s="3">
        <f>IF(SUM(Tabelle_Frageboegen[[#This Row],[Heizöl (l/a)]:[Holzhackschnitzel (Schüttraummeter/a):]])=0,1,0)</f>
        <v>1</v>
      </c>
    </row>
    <row r="210" spans="1:28" x14ac:dyDescent="0.25">
      <c r="A210" s="1">
        <v>195</v>
      </c>
      <c r="B210" s="1" t="s">
        <v>63</v>
      </c>
      <c r="C210" s="1" t="s">
        <v>140</v>
      </c>
      <c r="D210" s="1" t="s">
        <v>4</v>
      </c>
      <c r="E210" s="1">
        <f>IF(Tabelle_Frageboegen[[#This Row],[Anschlussinteresse:]]="ja",1,0)</f>
        <v>1</v>
      </c>
      <c r="F210" s="1">
        <f>IF(Tabelle_Frageboegen[[#This Row],[Anschlussinteresse:]]="ja &amp; unklar",1,0)</f>
        <v>0</v>
      </c>
      <c r="G210" s="1">
        <f>IF(Tabelle_Frageboegen[[#This Row],[Anschlussinteresse:]]="unklar",1,0)</f>
        <v>0</v>
      </c>
      <c r="H210" s="1">
        <f>IF(Tabelle_Frageboegen[[#This Row],[Anschlussinteresse:]]="nein &amp; unklar",1,0)</f>
        <v>0</v>
      </c>
      <c r="I210" s="1">
        <f>IF(Tabelle_Frageboegen[[#This Row],[Anschlussinteresse:]]="nein",1,0)</f>
        <v>0</v>
      </c>
      <c r="J210" s="1" t="s">
        <v>39</v>
      </c>
      <c r="K210" s="1">
        <f>IF(ISNUMBER(SEARCH("Heizöl",Tabelle_Frageboegen[[#This Row],[Bisheriger Energieträger:]]))=TRUE,1,0)</f>
        <v>1</v>
      </c>
      <c r="L210" s="1">
        <f>IF(ISNUMBER(SEARCH("Erdgas",Tabelle_Frageboegen[[#This Row],[Bisheriger Energieträger:]]))=TRUE,1,0)</f>
        <v>0</v>
      </c>
      <c r="M210" s="1">
        <f>IF(ISNUMBER(SEARCH("Flüssiggas",Tabelle_Frageboegen[[#This Row],[Bisheriger Energieträger:]]))=TRUE,1,0)</f>
        <v>0</v>
      </c>
      <c r="N210" s="1">
        <f>IF(ISNUMBER(SEARCH("Strom",Tabelle_Frageboegen[[#This Row],[Bisheriger Energieträger:]]))=TRUE,1,0)</f>
        <v>0</v>
      </c>
      <c r="O210" s="1">
        <f>IF(ISNUMBER(SEARCH("Wärmepumpe",Tabelle_Frageboegen[[#This Row],[Bisheriger Energieträger:]]))=TRUE,1,0)</f>
        <v>0</v>
      </c>
      <c r="P210" s="1">
        <f>IF(ISNUMBER(SEARCH("Holz",Tabelle_Frageboegen[[#This Row],[Bisheriger Energieträger:]]))=TRUE,1,0)</f>
        <v>1</v>
      </c>
      <c r="Q210" s="1">
        <f>IF(ISNUMBER(SEARCH("Pellets",Tabelle_Frageboegen[[#This Row],[Bisheriger Energieträger:]]))=TRUE,1,0)</f>
        <v>0</v>
      </c>
      <c r="R210" s="1">
        <f>IF(ISNUMBER(SEARCH("Hackschnitzel",Tabelle_Frageboegen[[#This Row],[Bisheriger Energieträger:]]))=TRUE,1,0)</f>
        <v>0</v>
      </c>
      <c r="S210" s="1">
        <f>IF(ISNUMBER(SEARCH("anderes",Tabelle_Frageboegen[[#This Row],[Bisheriger Energieträger:]]))=TRUE,1,0)</f>
        <v>0</v>
      </c>
      <c r="T210" s="2">
        <v>0</v>
      </c>
      <c r="U210" s="2">
        <v>0</v>
      </c>
      <c r="V210" s="2">
        <v>0</v>
      </c>
      <c r="W210" s="2">
        <v>0</v>
      </c>
      <c r="X210" s="2">
        <v>0</v>
      </c>
      <c r="Y210" s="2">
        <v>0</v>
      </c>
      <c r="Z210" s="2">
        <v>0</v>
      </c>
      <c r="AA210" s="2">
        <v>0</v>
      </c>
      <c r="AB210" s="3">
        <f>IF(SUM(Tabelle_Frageboegen[[#This Row],[Heizöl (l/a)]:[Holzhackschnitzel (Schüttraummeter/a):]])=0,1,0)</f>
        <v>1</v>
      </c>
    </row>
    <row r="211" spans="1:28" x14ac:dyDescent="0.25">
      <c r="A211" s="1">
        <v>196</v>
      </c>
      <c r="B211" s="1" t="s">
        <v>38</v>
      </c>
      <c r="C211" s="1" t="s">
        <v>145</v>
      </c>
      <c r="D211" s="1" t="s">
        <v>4</v>
      </c>
      <c r="E211" s="1">
        <f>IF(Tabelle_Frageboegen[[#This Row],[Anschlussinteresse:]]="ja",1,0)</f>
        <v>1</v>
      </c>
      <c r="F211" s="1">
        <f>IF(Tabelle_Frageboegen[[#This Row],[Anschlussinteresse:]]="ja &amp; unklar",1,0)</f>
        <v>0</v>
      </c>
      <c r="G211" s="1">
        <f>IF(Tabelle_Frageboegen[[#This Row],[Anschlussinteresse:]]="unklar",1,0)</f>
        <v>0</v>
      </c>
      <c r="H211" s="1">
        <f>IF(Tabelle_Frageboegen[[#This Row],[Anschlussinteresse:]]="nein &amp; unklar",1,0)</f>
        <v>0</v>
      </c>
      <c r="I211" s="1">
        <f>IF(Tabelle_Frageboegen[[#This Row],[Anschlussinteresse:]]="nein",1,0)</f>
        <v>0</v>
      </c>
      <c r="J211" s="1" t="s">
        <v>39</v>
      </c>
      <c r="K211" s="1">
        <f>IF(ISNUMBER(SEARCH("Heizöl",Tabelle_Frageboegen[[#This Row],[Bisheriger Energieträger:]]))=TRUE,1,0)</f>
        <v>1</v>
      </c>
      <c r="L211" s="1">
        <f>IF(ISNUMBER(SEARCH("Erdgas",Tabelle_Frageboegen[[#This Row],[Bisheriger Energieträger:]]))=TRUE,1,0)</f>
        <v>0</v>
      </c>
      <c r="M211" s="1">
        <f>IF(ISNUMBER(SEARCH("Flüssiggas",Tabelle_Frageboegen[[#This Row],[Bisheriger Energieträger:]]))=TRUE,1,0)</f>
        <v>0</v>
      </c>
      <c r="N211" s="1">
        <f>IF(ISNUMBER(SEARCH("Strom",Tabelle_Frageboegen[[#This Row],[Bisheriger Energieträger:]]))=TRUE,1,0)</f>
        <v>0</v>
      </c>
      <c r="O211" s="1">
        <f>IF(ISNUMBER(SEARCH("Wärmepumpe",Tabelle_Frageboegen[[#This Row],[Bisheriger Energieträger:]]))=TRUE,1,0)</f>
        <v>0</v>
      </c>
      <c r="P211" s="1">
        <f>IF(ISNUMBER(SEARCH("Holz",Tabelle_Frageboegen[[#This Row],[Bisheriger Energieträger:]]))=TRUE,1,0)</f>
        <v>1</v>
      </c>
      <c r="Q211" s="1">
        <f>IF(ISNUMBER(SEARCH("Pellets",Tabelle_Frageboegen[[#This Row],[Bisheriger Energieträger:]]))=TRUE,1,0)</f>
        <v>0</v>
      </c>
      <c r="R211" s="1">
        <f>IF(ISNUMBER(SEARCH("Hackschnitzel",Tabelle_Frageboegen[[#This Row],[Bisheriger Energieträger:]]))=TRUE,1,0)</f>
        <v>0</v>
      </c>
      <c r="S211" s="1">
        <f>IF(ISNUMBER(SEARCH("anderes",Tabelle_Frageboegen[[#This Row],[Bisheriger Energieträger:]]))=TRUE,1,0)</f>
        <v>0</v>
      </c>
      <c r="T211" s="2">
        <v>0</v>
      </c>
      <c r="U211" s="2">
        <v>0</v>
      </c>
      <c r="V211" s="2">
        <v>0</v>
      </c>
      <c r="W211" s="2">
        <v>0</v>
      </c>
      <c r="X211" s="2">
        <v>0</v>
      </c>
      <c r="Y211" s="2">
        <v>0</v>
      </c>
      <c r="Z211" s="2">
        <v>0</v>
      </c>
      <c r="AA211" s="2">
        <v>0</v>
      </c>
      <c r="AB211" s="3">
        <f>IF(SUM(Tabelle_Frageboegen[[#This Row],[Heizöl (l/a)]:[Holzhackschnitzel (Schüttraummeter/a):]])=0,1,0)</f>
        <v>1</v>
      </c>
    </row>
    <row r="212" spans="1:28" x14ac:dyDescent="0.25">
      <c r="A212" s="1">
        <v>197</v>
      </c>
      <c r="B212" s="1" t="s">
        <v>66</v>
      </c>
      <c r="C212" s="1" t="s">
        <v>143</v>
      </c>
      <c r="D212" s="1" t="s">
        <v>4</v>
      </c>
      <c r="E212" s="1">
        <f>IF(Tabelle_Frageboegen[[#This Row],[Anschlussinteresse:]]="ja",1,0)</f>
        <v>1</v>
      </c>
      <c r="F212" s="1">
        <f>IF(Tabelle_Frageboegen[[#This Row],[Anschlussinteresse:]]="ja &amp; unklar",1,0)</f>
        <v>0</v>
      </c>
      <c r="G212" s="1">
        <f>IF(Tabelle_Frageboegen[[#This Row],[Anschlussinteresse:]]="unklar",1,0)</f>
        <v>0</v>
      </c>
      <c r="H212" s="1">
        <f>IF(Tabelle_Frageboegen[[#This Row],[Anschlussinteresse:]]="nein &amp; unklar",1,0)</f>
        <v>0</v>
      </c>
      <c r="I212" s="1">
        <f>IF(Tabelle_Frageboegen[[#This Row],[Anschlussinteresse:]]="nein",1,0)</f>
        <v>0</v>
      </c>
      <c r="J212" s="1" t="s">
        <v>11</v>
      </c>
      <c r="K212" s="1">
        <f>IF(ISNUMBER(SEARCH("Heizöl",Tabelle_Frageboegen[[#This Row],[Bisheriger Energieträger:]]))=TRUE,1,0)</f>
        <v>0</v>
      </c>
      <c r="L212" s="1">
        <f>IF(ISNUMBER(SEARCH("Erdgas",Tabelle_Frageboegen[[#This Row],[Bisheriger Energieträger:]]))=TRUE,1,0)</f>
        <v>1</v>
      </c>
      <c r="M212" s="1">
        <f>IF(ISNUMBER(SEARCH("Flüssiggas",Tabelle_Frageboegen[[#This Row],[Bisheriger Energieträger:]]))=TRUE,1,0)</f>
        <v>0</v>
      </c>
      <c r="N212" s="1">
        <f>IF(ISNUMBER(SEARCH("Strom",Tabelle_Frageboegen[[#This Row],[Bisheriger Energieträger:]]))=TRUE,1,0)</f>
        <v>0</v>
      </c>
      <c r="O212" s="1">
        <f>IF(ISNUMBER(SEARCH("Wärmepumpe",Tabelle_Frageboegen[[#This Row],[Bisheriger Energieträger:]]))=TRUE,1,0)</f>
        <v>0</v>
      </c>
      <c r="P212" s="1">
        <f>IF(ISNUMBER(SEARCH("Holz",Tabelle_Frageboegen[[#This Row],[Bisheriger Energieträger:]]))=TRUE,1,0)</f>
        <v>0</v>
      </c>
      <c r="Q212" s="1">
        <f>IF(ISNUMBER(SEARCH("Pellets",Tabelle_Frageboegen[[#This Row],[Bisheriger Energieträger:]]))=TRUE,1,0)</f>
        <v>0</v>
      </c>
      <c r="R212" s="1">
        <f>IF(ISNUMBER(SEARCH("Hackschnitzel",Tabelle_Frageboegen[[#This Row],[Bisheriger Energieträger:]]))=TRUE,1,0)</f>
        <v>0</v>
      </c>
      <c r="S212" s="1">
        <f>IF(ISNUMBER(SEARCH("anderes",Tabelle_Frageboegen[[#This Row],[Bisheriger Energieträger:]]))=TRUE,1,0)</f>
        <v>0</v>
      </c>
      <c r="T212" s="2">
        <v>0</v>
      </c>
      <c r="U212" s="2">
        <v>2800</v>
      </c>
      <c r="V212" s="2">
        <v>0</v>
      </c>
      <c r="W212" s="2">
        <v>0</v>
      </c>
      <c r="X212" s="2">
        <v>0</v>
      </c>
      <c r="Y212" s="2">
        <v>0</v>
      </c>
      <c r="Z212" s="2">
        <v>0</v>
      </c>
      <c r="AA212" s="2">
        <v>0</v>
      </c>
      <c r="AB212" s="3">
        <f>IF(SUM(Tabelle_Frageboegen[[#This Row],[Heizöl (l/a)]:[Holzhackschnitzel (Schüttraummeter/a):]])=0,1,0)</f>
        <v>0</v>
      </c>
    </row>
    <row r="213" spans="1:28" x14ac:dyDescent="0.25">
      <c r="A213" s="1">
        <v>198</v>
      </c>
      <c r="B213" s="1" t="s">
        <v>30</v>
      </c>
      <c r="C213" s="1" t="s">
        <v>145</v>
      </c>
      <c r="D213" s="1" t="s">
        <v>6</v>
      </c>
      <c r="E213" s="1">
        <f>IF(Tabelle_Frageboegen[[#This Row],[Anschlussinteresse:]]="ja",1,0)</f>
        <v>0</v>
      </c>
      <c r="F213" s="1">
        <f>IF(Tabelle_Frageboegen[[#This Row],[Anschlussinteresse:]]="ja &amp; unklar",1,0)</f>
        <v>0</v>
      </c>
      <c r="G213" s="1">
        <f>IF(Tabelle_Frageboegen[[#This Row],[Anschlussinteresse:]]="unklar",1,0)</f>
        <v>1</v>
      </c>
      <c r="H213" s="1">
        <f>IF(Tabelle_Frageboegen[[#This Row],[Anschlussinteresse:]]="nein &amp; unklar",1,0)</f>
        <v>0</v>
      </c>
      <c r="I213" s="1">
        <f>IF(Tabelle_Frageboegen[[#This Row],[Anschlussinteresse:]]="nein",1,0)</f>
        <v>0</v>
      </c>
      <c r="J213" s="1" t="s">
        <v>47</v>
      </c>
      <c r="K213" s="1">
        <f>IF(ISNUMBER(SEARCH("Heizöl",Tabelle_Frageboegen[[#This Row],[Bisheriger Energieträger:]]))=TRUE,1,0)</f>
        <v>0</v>
      </c>
      <c r="L213" s="1">
        <f>IF(ISNUMBER(SEARCH("Erdgas",Tabelle_Frageboegen[[#This Row],[Bisheriger Energieträger:]]))=TRUE,1,0)</f>
        <v>0</v>
      </c>
      <c r="M213" s="1">
        <f>IF(ISNUMBER(SEARCH("Flüssiggas",Tabelle_Frageboegen[[#This Row],[Bisheriger Energieträger:]]))=TRUE,1,0)</f>
        <v>0</v>
      </c>
      <c r="N213" s="1">
        <f>IF(ISNUMBER(SEARCH("Strom",Tabelle_Frageboegen[[#This Row],[Bisheriger Energieträger:]]))=TRUE,1,0)</f>
        <v>0</v>
      </c>
      <c r="O213" s="1">
        <f>IF(ISNUMBER(SEARCH("Wärmepumpe",Tabelle_Frageboegen[[#This Row],[Bisheriger Energieträger:]]))=TRUE,1,0)</f>
        <v>0</v>
      </c>
      <c r="P213" s="1">
        <f>IF(ISNUMBER(SEARCH("Holz",Tabelle_Frageboegen[[#This Row],[Bisheriger Energieträger:]]))=TRUE,1,0)</f>
        <v>0</v>
      </c>
      <c r="Q213" s="1">
        <f>IF(ISNUMBER(SEARCH("Pellets",Tabelle_Frageboegen[[#This Row],[Bisheriger Energieträger:]]))=TRUE,1,0)</f>
        <v>0</v>
      </c>
      <c r="R213" s="1">
        <f>IF(ISNUMBER(SEARCH("Hackschnitzel",Tabelle_Frageboegen[[#This Row],[Bisheriger Energieträger:]]))=TRUE,1,0)</f>
        <v>0</v>
      </c>
      <c r="S213" s="1">
        <f>IF(ISNUMBER(SEARCH("anderes",Tabelle_Frageboegen[[#This Row],[Bisheriger Energieträger:]]))=TRUE,1,0)</f>
        <v>1</v>
      </c>
      <c r="T213" s="2">
        <v>0</v>
      </c>
      <c r="U213" s="2">
        <v>0</v>
      </c>
      <c r="V213" s="2">
        <v>0</v>
      </c>
      <c r="W213" s="2">
        <v>0</v>
      </c>
      <c r="X213" s="2">
        <v>0</v>
      </c>
      <c r="Y213" s="2">
        <v>0</v>
      </c>
      <c r="Z213" s="2">
        <v>0</v>
      </c>
      <c r="AA213" s="2">
        <v>0</v>
      </c>
      <c r="AB213" s="3">
        <f>IF(SUM(Tabelle_Frageboegen[[#This Row],[Heizöl (l/a)]:[Holzhackschnitzel (Schüttraummeter/a):]])=0,1,0)</f>
        <v>1</v>
      </c>
    </row>
    <row r="214" spans="1:28" x14ac:dyDescent="0.25">
      <c r="A214" s="1">
        <v>199</v>
      </c>
      <c r="B214" s="1" t="s">
        <v>66</v>
      </c>
      <c r="C214" s="1" t="s">
        <v>143</v>
      </c>
      <c r="D214" s="1" t="s">
        <v>4</v>
      </c>
      <c r="E214" s="1">
        <f>IF(Tabelle_Frageboegen[[#This Row],[Anschlussinteresse:]]="ja",1,0)</f>
        <v>1</v>
      </c>
      <c r="F214" s="1">
        <f>IF(Tabelle_Frageboegen[[#This Row],[Anschlussinteresse:]]="ja &amp; unklar",1,0)</f>
        <v>0</v>
      </c>
      <c r="G214" s="1">
        <f>IF(Tabelle_Frageboegen[[#This Row],[Anschlussinteresse:]]="unklar",1,0)</f>
        <v>0</v>
      </c>
      <c r="H214" s="1">
        <f>IF(Tabelle_Frageboegen[[#This Row],[Anschlussinteresse:]]="nein &amp; unklar",1,0)</f>
        <v>0</v>
      </c>
      <c r="I214" s="1">
        <f>IF(Tabelle_Frageboegen[[#This Row],[Anschlussinteresse:]]="nein",1,0)</f>
        <v>0</v>
      </c>
      <c r="J214" s="1" t="s">
        <v>39</v>
      </c>
      <c r="K214" s="1">
        <f>IF(ISNUMBER(SEARCH("Heizöl",Tabelle_Frageboegen[[#This Row],[Bisheriger Energieträger:]]))=TRUE,1,0)</f>
        <v>1</v>
      </c>
      <c r="L214" s="1">
        <f>IF(ISNUMBER(SEARCH("Erdgas",Tabelle_Frageboegen[[#This Row],[Bisheriger Energieträger:]]))=TRUE,1,0)</f>
        <v>0</v>
      </c>
      <c r="M214" s="1">
        <f>IF(ISNUMBER(SEARCH("Flüssiggas",Tabelle_Frageboegen[[#This Row],[Bisheriger Energieträger:]]))=TRUE,1,0)</f>
        <v>0</v>
      </c>
      <c r="N214" s="1">
        <f>IF(ISNUMBER(SEARCH("Strom",Tabelle_Frageboegen[[#This Row],[Bisheriger Energieträger:]]))=TRUE,1,0)</f>
        <v>0</v>
      </c>
      <c r="O214" s="1">
        <f>IF(ISNUMBER(SEARCH("Wärmepumpe",Tabelle_Frageboegen[[#This Row],[Bisheriger Energieträger:]]))=TRUE,1,0)</f>
        <v>0</v>
      </c>
      <c r="P214" s="1">
        <f>IF(ISNUMBER(SEARCH("Holz",Tabelle_Frageboegen[[#This Row],[Bisheriger Energieträger:]]))=TRUE,1,0)</f>
        <v>1</v>
      </c>
      <c r="Q214" s="1">
        <f>IF(ISNUMBER(SEARCH("Pellets",Tabelle_Frageboegen[[#This Row],[Bisheriger Energieträger:]]))=TRUE,1,0)</f>
        <v>0</v>
      </c>
      <c r="R214" s="1">
        <f>IF(ISNUMBER(SEARCH("Hackschnitzel",Tabelle_Frageboegen[[#This Row],[Bisheriger Energieträger:]]))=TRUE,1,0)</f>
        <v>0</v>
      </c>
      <c r="S214" s="1">
        <f>IF(ISNUMBER(SEARCH("anderes",Tabelle_Frageboegen[[#This Row],[Bisheriger Energieträger:]]))=TRUE,1,0)</f>
        <v>0</v>
      </c>
      <c r="T214" s="2">
        <v>1600</v>
      </c>
      <c r="U214" s="2">
        <v>0</v>
      </c>
      <c r="V214" s="2">
        <v>0</v>
      </c>
      <c r="W214" s="2">
        <v>0</v>
      </c>
      <c r="X214" s="2">
        <v>0</v>
      </c>
      <c r="Y214" s="2">
        <v>8</v>
      </c>
      <c r="Z214" s="2">
        <v>0</v>
      </c>
      <c r="AA214" s="2">
        <v>0</v>
      </c>
      <c r="AB214" s="3">
        <f>IF(SUM(Tabelle_Frageboegen[[#This Row],[Heizöl (l/a)]:[Holzhackschnitzel (Schüttraummeter/a):]])=0,1,0)</f>
        <v>0</v>
      </c>
    </row>
    <row r="215" spans="1:28" x14ac:dyDescent="0.25">
      <c r="A215" s="1">
        <v>200</v>
      </c>
      <c r="B215" s="1" t="s">
        <v>54</v>
      </c>
      <c r="C215" s="1" t="s">
        <v>140</v>
      </c>
      <c r="D215" s="1" t="s">
        <v>8</v>
      </c>
      <c r="E215" s="1">
        <f>IF(Tabelle_Frageboegen[[#This Row],[Anschlussinteresse:]]="ja",1,0)</f>
        <v>0</v>
      </c>
      <c r="F215" s="1">
        <f>IF(Tabelle_Frageboegen[[#This Row],[Anschlussinteresse:]]="ja &amp; unklar",1,0)</f>
        <v>0</v>
      </c>
      <c r="G215" s="1">
        <f>IF(Tabelle_Frageboegen[[#This Row],[Anschlussinteresse:]]="unklar",1,0)</f>
        <v>0</v>
      </c>
      <c r="H215" s="1">
        <f>IF(Tabelle_Frageboegen[[#This Row],[Anschlussinteresse:]]="nein &amp; unklar",1,0)</f>
        <v>0</v>
      </c>
      <c r="I215" s="1">
        <f>IF(Tabelle_Frageboegen[[#This Row],[Anschlussinteresse:]]="nein",1,0)</f>
        <v>1</v>
      </c>
      <c r="J215" s="1" t="s">
        <v>14</v>
      </c>
      <c r="K215" s="1">
        <f>IF(ISNUMBER(SEARCH("Heizöl",Tabelle_Frageboegen[[#This Row],[Bisheriger Energieträger:]]))=TRUE,1,0)</f>
        <v>0</v>
      </c>
      <c r="L215" s="1">
        <f>IF(ISNUMBER(SEARCH("Erdgas",Tabelle_Frageboegen[[#This Row],[Bisheriger Energieträger:]]))=TRUE,1,0)</f>
        <v>0</v>
      </c>
      <c r="M215" s="1">
        <f>IF(ISNUMBER(SEARCH("Flüssiggas",Tabelle_Frageboegen[[#This Row],[Bisheriger Energieträger:]]))=TRUE,1,0)</f>
        <v>0</v>
      </c>
      <c r="N215" s="1">
        <f>IF(ISNUMBER(SEARCH("Strom",Tabelle_Frageboegen[[#This Row],[Bisheriger Energieträger:]]))=TRUE,1,0)</f>
        <v>0</v>
      </c>
      <c r="O215" s="1">
        <f>IF(ISNUMBER(SEARCH("Wärmepumpe",Tabelle_Frageboegen[[#This Row],[Bisheriger Energieträger:]]))=TRUE,1,0)</f>
        <v>1</v>
      </c>
      <c r="P215" s="1">
        <f>IF(ISNUMBER(SEARCH("Holz",Tabelle_Frageboegen[[#This Row],[Bisheriger Energieträger:]]))=TRUE,1,0)</f>
        <v>0</v>
      </c>
      <c r="Q215" s="1">
        <f>IF(ISNUMBER(SEARCH("Pellets",Tabelle_Frageboegen[[#This Row],[Bisheriger Energieträger:]]))=TRUE,1,0)</f>
        <v>0</v>
      </c>
      <c r="R215" s="1">
        <f>IF(ISNUMBER(SEARCH("Hackschnitzel",Tabelle_Frageboegen[[#This Row],[Bisheriger Energieträger:]]))=TRUE,1,0)</f>
        <v>0</v>
      </c>
      <c r="S215" s="1">
        <f>IF(ISNUMBER(SEARCH("anderes",Tabelle_Frageboegen[[#This Row],[Bisheriger Energieträger:]]))=TRUE,1,0)</f>
        <v>0</v>
      </c>
      <c r="T215" s="2">
        <v>0</v>
      </c>
      <c r="U215" s="2">
        <v>0</v>
      </c>
      <c r="V215" s="2">
        <v>0</v>
      </c>
      <c r="W215" s="2">
        <v>0</v>
      </c>
      <c r="X215" s="2">
        <v>5000</v>
      </c>
      <c r="Y215" s="2">
        <v>0</v>
      </c>
      <c r="Z215" s="2">
        <v>0</v>
      </c>
      <c r="AA215" s="2">
        <v>0</v>
      </c>
      <c r="AB215" s="3">
        <f>IF(SUM(Tabelle_Frageboegen[[#This Row],[Heizöl (l/a)]:[Holzhackschnitzel (Schüttraummeter/a):]])=0,1,0)</f>
        <v>0</v>
      </c>
    </row>
    <row r="216" spans="1:28" x14ac:dyDescent="0.25">
      <c r="A216" s="1">
        <v>201</v>
      </c>
      <c r="B216" s="1" t="s">
        <v>97</v>
      </c>
      <c r="C216" s="1" t="s">
        <v>143</v>
      </c>
      <c r="D216" s="1" t="s">
        <v>4</v>
      </c>
      <c r="E216" s="1">
        <f>IF(Tabelle_Frageboegen[[#This Row],[Anschlussinteresse:]]="ja",1,0)</f>
        <v>1</v>
      </c>
      <c r="F216" s="1">
        <f>IF(Tabelle_Frageboegen[[#This Row],[Anschlussinteresse:]]="ja &amp; unklar",1,0)</f>
        <v>0</v>
      </c>
      <c r="G216" s="1">
        <f>IF(Tabelle_Frageboegen[[#This Row],[Anschlussinteresse:]]="unklar",1,0)</f>
        <v>0</v>
      </c>
      <c r="H216" s="1">
        <f>IF(Tabelle_Frageboegen[[#This Row],[Anschlussinteresse:]]="nein &amp; unklar",1,0)</f>
        <v>0</v>
      </c>
      <c r="I216" s="1">
        <f>IF(Tabelle_Frageboegen[[#This Row],[Anschlussinteresse:]]="nein",1,0)</f>
        <v>0</v>
      </c>
      <c r="J216" s="1" t="s">
        <v>39</v>
      </c>
      <c r="K216" s="1">
        <f>IF(ISNUMBER(SEARCH("Heizöl",Tabelle_Frageboegen[[#This Row],[Bisheriger Energieträger:]]))=TRUE,1,0)</f>
        <v>1</v>
      </c>
      <c r="L216" s="1">
        <f>IF(ISNUMBER(SEARCH("Erdgas",Tabelle_Frageboegen[[#This Row],[Bisheriger Energieträger:]]))=TRUE,1,0)</f>
        <v>0</v>
      </c>
      <c r="M216" s="1">
        <f>IF(ISNUMBER(SEARCH("Flüssiggas",Tabelle_Frageboegen[[#This Row],[Bisheriger Energieträger:]]))=TRUE,1,0)</f>
        <v>0</v>
      </c>
      <c r="N216" s="1">
        <f>IF(ISNUMBER(SEARCH("Strom",Tabelle_Frageboegen[[#This Row],[Bisheriger Energieträger:]]))=TRUE,1,0)</f>
        <v>0</v>
      </c>
      <c r="O216" s="1">
        <f>IF(ISNUMBER(SEARCH("Wärmepumpe",Tabelle_Frageboegen[[#This Row],[Bisheriger Energieträger:]]))=TRUE,1,0)</f>
        <v>0</v>
      </c>
      <c r="P216" s="1">
        <f>IF(ISNUMBER(SEARCH("Holz",Tabelle_Frageboegen[[#This Row],[Bisheriger Energieträger:]]))=TRUE,1,0)</f>
        <v>1</v>
      </c>
      <c r="Q216" s="1">
        <f>IF(ISNUMBER(SEARCH("Pellets",Tabelle_Frageboegen[[#This Row],[Bisheriger Energieträger:]]))=TRUE,1,0)</f>
        <v>0</v>
      </c>
      <c r="R216" s="1">
        <f>IF(ISNUMBER(SEARCH("Hackschnitzel",Tabelle_Frageboegen[[#This Row],[Bisheriger Energieträger:]]))=TRUE,1,0)</f>
        <v>0</v>
      </c>
      <c r="S216" s="1">
        <f>IF(ISNUMBER(SEARCH("anderes",Tabelle_Frageboegen[[#This Row],[Bisheriger Energieträger:]]))=TRUE,1,0)</f>
        <v>0</v>
      </c>
      <c r="T216" s="2">
        <v>2000</v>
      </c>
      <c r="U216" s="2">
        <v>0</v>
      </c>
      <c r="V216" s="2">
        <v>0</v>
      </c>
      <c r="W216" s="2">
        <v>0</v>
      </c>
      <c r="X216" s="2">
        <v>0</v>
      </c>
      <c r="Y216" s="2">
        <v>3</v>
      </c>
      <c r="Z216" s="2">
        <v>0</v>
      </c>
      <c r="AA216" s="2">
        <v>0</v>
      </c>
      <c r="AB216" s="3">
        <f>IF(SUM(Tabelle_Frageboegen[[#This Row],[Heizöl (l/a)]:[Holzhackschnitzel (Schüttraummeter/a):]])=0,1,0)</f>
        <v>0</v>
      </c>
    </row>
    <row r="217" spans="1:28" x14ac:dyDescent="0.25">
      <c r="A217" s="1">
        <v>202</v>
      </c>
      <c r="B217" s="1" t="s">
        <v>71</v>
      </c>
      <c r="C217" s="1" t="s">
        <v>145</v>
      </c>
      <c r="D217" s="1" t="s">
        <v>8</v>
      </c>
      <c r="E217" s="1">
        <f>IF(Tabelle_Frageboegen[[#This Row],[Anschlussinteresse:]]="ja",1,0)</f>
        <v>0</v>
      </c>
      <c r="F217" s="1">
        <f>IF(Tabelle_Frageboegen[[#This Row],[Anschlussinteresse:]]="ja &amp; unklar",1,0)</f>
        <v>0</v>
      </c>
      <c r="G217" s="1">
        <f>IF(Tabelle_Frageboegen[[#This Row],[Anschlussinteresse:]]="unklar",1,0)</f>
        <v>0</v>
      </c>
      <c r="H217" s="1">
        <f>IF(Tabelle_Frageboegen[[#This Row],[Anschlussinteresse:]]="nein &amp; unklar",1,0)</f>
        <v>0</v>
      </c>
      <c r="I217" s="1">
        <f>IF(Tabelle_Frageboegen[[#This Row],[Anschlussinteresse:]]="nein",1,0)</f>
        <v>1</v>
      </c>
      <c r="J217" s="1" t="s">
        <v>33</v>
      </c>
      <c r="K217" s="1">
        <f>IF(ISNUMBER(SEARCH("Heizöl",Tabelle_Frageboegen[[#This Row],[Bisheriger Energieträger:]]))=TRUE,1,0)</f>
        <v>0</v>
      </c>
      <c r="L217" s="1">
        <f>IF(ISNUMBER(SEARCH("Erdgas",Tabelle_Frageboegen[[#This Row],[Bisheriger Energieträger:]]))=TRUE,1,0)</f>
        <v>0</v>
      </c>
      <c r="M217" s="1">
        <f>IF(ISNUMBER(SEARCH("Flüssiggas",Tabelle_Frageboegen[[#This Row],[Bisheriger Energieträger:]]))=TRUE,1,0)</f>
        <v>0</v>
      </c>
      <c r="N217" s="1">
        <f>IF(ISNUMBER(SEARCH("Strom",Tabelle_Frageboegen[[#This Row],[Bisheriger Energieträger:]]))=TRUE,1,0)</f>
        <v>0</v>
      </c>
      <c r="O217" s="1">
        <f>IF(ISNUMBER(SEARCH("Wärmepumpe",Tabelle_Frageboegen[[#This Row],[Bisheriger Energieträger:]]))=TRUE,1,0)</f>
        <v>1</v>
      </c>
      <c r="P217" s="1">
        <f>IF(ISNUMBER(SEARCH("Holz",Tabelle_Frageboegen[[#This Row],[Bisheriger Energieträger:]]))=TRUE,1,0)</f>
        <v>1</v>
      </c>
      <c r="Q217" s="1">
        <f>IF(ISNUMBER(SEARCH("Pellets",Tabelle_Frageboegen[[#This Row],[Bisheriger Energieträger:]]))=TRUE,1,0)</f>
        <v>0</v>
      </c>
      <c r="R217" s="1">
        <f>IF(ISNUMBER(SEARCH("Hackschnitzel",Tabelle_Frageboegen[[#This Row],[Bisheriger Energieträger:]]))=TRUE,1,0)</f>
        <v>0</v>
      </c>
      <c r="S217" s="1">
        <f>IF(ISNUMBER(SEARCH("anderes",Tabelle_Frageboegen[[#This Row],[Bisheriger Energieträger:]]))=TRUE,1,0)</f>
        <v>0</v>
      </c>
      <c r="T217" s="2">
        <v>0</v>
      </c>
      <c r="U217" s="2">
        <v>0</v>
      </c>
      <c r="V217" s="2">
        <v>0</v>
      </c>
      <c r="W217" s="2">
        <v>0</v>
      </c>
      <c r="X217" s="2">
        <v>2500</v>
      </c>
      <c r="Y217" s="2">
        <v>3</v>
      </c>
      <c r="Z217" s="2">
        <v>0</v>
      </c>
      <c r="AA217" s="2">
        <v>0</v>
      </c>
      <c r="AB217" s="3">
        <f>IF(SUM(Tabelle_Frageboegen[[#This Row],[Heizöl (l/a)]:[Holzhackschnitzel (Schüttraummeter/a):]])=0,1,0)</f>
        <v>0</v>
      </c>
    </row>
    <row r="218" spans="1:28" x14ac:dyDescent="0.25">
      <c r="A218" s="1">
        <v>203</v>
      </c>
      <c r="B218" s="1" t="s">
        <v>98</v>
      </c>
      <c r="C218" s="1" t="s">
        <v>143</v>
      </c>
      <c r="D218" s="1" t="s">
        <v>4</v>
      </c>
      <c r="E218" s="1">
        <f>IF(Tabelle_Frageboegen[[#This Row],[Anschlussinteresse:]]="ja",1,0)</f>
        <v>1</v>
      </c>
      <c r="F218" s="1">
        <f>IF(Tabelle_Frageboegen[[#This Row],[Anschlussinteresse:]]="ja &amp; unklar",1,0)</f>
        <v>0</v>
      </c>
      <c r="G218" s="1">
        <f>IF(Tabelle_Frageboegen[[#This Row],[Anschlussinteresse:]]="unklar",1,0)</f>
        <v>0</v>
      </c>
      <c r="H218" s="1">
        <f>IF(Tabelle_Frageboegen[[#This Row],[Anschlussinteresse:]]="nein &amp; unklar",1,0)</f>
        <v>0</v>
      </c>
      <c r="I218" s="1">
        <f>IF(Tabelle_Frageboegen[[#This Row],[Anschlussinteresse:]]="nein",1,0)</f>
        <v>0</v>
      </c>
      <c r="J218" s="1" t="s">
        <v>11</v>
      </c>
      <c r="K218" s="1">
        <f>IF(ISNUMBER(SEARCH("Heizöl",Tabelle_Frageboegen[[#This Row],[Bisheriger Energieträger:]]))=TRUE,1,0)</f>
        <v>0</v>
      </c>
      <c r="L218" s="1">
        <f>IF(ISNUMBER(SEARCH("Erdgas",Tabelle_Frageboegen[[#This Row],[Bisheriger Energieträger:]]))=TRUE,1,0)</f>
        <v>1</v>
      </c>
      <c r="M218" s="1">
        <f>IF(ISNUMBER(SEARCH("Flüssiggas",Tabelle_Frageboegen[[#This Row],[Bisheriger Energieträger:]]))=TRUE,1,0)</f>
        <v>0</v>
      </c>
      <c r="N218" s="1">
        <f>IF(ISNUMBER(SEARCH("Strom",Tabelle_Frageboegen[[#This Row],[Bisheriger Energieträger:]]))=TRUE,1,0)</f>
        <v>0</v>
      </c>
      <c r="O218" s="1">
        <f>IF(ISNUMBER(SEARCH("Wärmepumpe",Tabelle_Frageboegen[[#This Row],[Bisheriger Energieträger:]]))=TRUE,1,0)</f>
        <v>0</v>
      </c>
      <c r="P218" s="1">
        <f>IF(ISNUMBER(SEARCH("Holz",Tabelle_Frageboegen[[#This Row],[Bisheriger Energieträger:]]))=TRUE,1,0)</f>
        <v>0</v>
      </c>
      <c r="Q218" s="1">
        <f>IF(ISNUMBER(SEARCH("Pellets",Tabelle_Frageboegen[[#This Row],[Bisheriger Energieträger:]]))=TRUE,1,0)</f>
        <v>0</v>
      </c>
      <c r="R218" s="1">
        <f>IF(ISNUMBER(SEARCH("Hackschnitzel",Tabelle_Frageboegen[[#This Row],[Bisheriger Energieträger:]]))=TRUE,1,0)</f>
        <v>0</v>
      </c>
      <c r="S218" s="1">
        <f>IF(ISNUMBER(SEARCH("anderes",Tabelle_Frageboegen[[#This Row],[Bisheriger Energieträger:]]))=TRUE,1,0)</f>
        <v>0</v>
      </c>
      <c r="T218" s="2">
        <v>0</v>
      </c>
      <c r="U218" s="2">
        <v>2100</v>
      </c>
      <c r="V218" s="2">
        <v>0</v>
      </c>
      <c r="W218" s="2">
        <v>0</v>
      </c>
      <c r="X218" s="2">
        <v>0</v>
      </c>
      <c r="Y218" s="2">
        <v>0</v>
      </c>
      <c r="Z218" s="2">
        <v>0</v>
      </c>
      <c r="AA218" s="2">
        <v>0</v>
      </c>
      <c r="AB218" s="3">
        <f>IF(SUM(Tabelle_Frageboegen[[#This Row],[Heizöl (l/a)]:[Holzhackschnitzel (Schüttraummeter/a):]])=0,1,0)</f>
        <v>0</v>
      </c>
    </row>
    <row r="219" spans="1:28" x14ac:dyDescent="0.25">
      <c r="A219" s="1">
        <v>204</v>
      </c>
      <c r="B219" s="1" t="s">
        <v>66</v>
      </c>
      <c r="C219" s="1" t="s">
        <v>143</v>
      </c>
      <c r="D219" s="1" t="s">
        <v>4</v>
      </c>
      <c r="E219" s="1">
        <f>IF(Tabelle_Frageboegen[[#This Row],[Anschlussinteresse:]]="ja",1,0)</f>
        <v>1</v>
      </c>
      <c r="F219" s="1">
        <f>IF(Tabelle_Frageboegen[[#This Row],[Anschlussinteresse:]]="ja &amp; unklar",1,0)</f>
        <v>0</v>
      </c>
      <c r="G219" s="1">
        <f>IF(Tabelle_Frageboegen[[#This Row],[Anschlussinteresse:]]="unklar",1,0)</f>
        <v>0</v>
      </c>
      <c r="H219" s="1">
        <f>IF(Tabelle_Frageboegen[[#This Row],[Anschlussinteresse:]]="nein &amp; unklar",1,0)</f>
        <v>0</v>
      </c>
      <c r="I219" s="1">
        <f>IF(Tabelle_Frageboegen[[#This Row],[Anschlussinteresse:]]="nein",1,0)</f>
        <v>0</v>
      </c>
      <c r="J219" s="1" t="s">
        <v>43</v>
      </c>
      <c r="K219" s="1">
        <f>IF(ISNUMBER(SEARCH("Heizöl",Tabelle_Frageboegen[[#This Row],[Bisheriger Energieträger:]]))=TRUE,1,0)</f>
        <v>0</v>
      </c>
      <c r="L219" s="1">
        <f>IF(ISNUMBER(SEARCH("Erdgas",Tabelle_Frageboegen[[#This Row],[Bisheriger Energieträger:]]))=TRUE,1,0)</f>
        <v>0</v>
      </c>
      <c r="M219" s="1">
        <f>IF(ISNUMBER(SEARCH("Flüssiggas",Tabelle_Frageboegen[[#This Row],[Bisheriger Energieträger:]]))=TRUE,1,0)</f>
        <v>0</v>
      </c>
      <c r="N219" s="1">
        <f>IF(ISNUMBER(SEARCH("Strom",Tabelle_Frageboegen[[#This Row],[Bisheriger Energieträger:]]))=TRUE,1,0)</f>
        <v>0</v>
      </c>
      <c r="O219" s="1">
        <f>IF(ISNUMBER(SEARCH("Wärmepumpe",Tabelle_Frageboegen[[#This Row],[Bisheriger Energieträger:]]))=TRUE,1,0)</f>
        <v>0</v>
      </c>
      <c r="P219" s="1">
        <f>IF(ISNUMBER(SEARCH("Holz",Tabelle_Frageboegen[[#This Row],[Bisheriger Energieträger:]]))=TRUE,1,0)</f>
        <v>1</v>
      </c>
      <c r="Q219" s="1">
        <f>IF(ISNUMBER(SEARCH("Pellets",Tabelle_Frageboegen[[#This Row],[Bisheriger Energieträger:]]))=TRUE,1,0)</f>
        <v>1</v>
      </c>
      <c r="R219" s="1">
        <f>IF(ISNUMBER(SEARCH("Hackschnitzel",Tabelle_Frageboegen[[#This Row],[Bisheriger Energieträger:]]))=TRUE,1,0)</f>
        <v>0</v>
      </c>
      <c r="S219" s="1">
        <f>IF(ISNUMBER(SEARCH("anderes",Tabelle_Frageboegen[[#This Row],[Bisheriger Energieträger:]]))=TRUE,1,0)</f>
        <v>0</v>
      </c>
      <c r="T219" s="2">
        <v>0</v>
      </c>
      <c r="U219" s="2">
        <v>0</v>
      </c>
      <c r="V219" s="2">
        <v>0</v>
      </c>
      <c r="W219" s="2">
        <v>0</v>
      </c>
      <c r="X219" s="2">
        <v>0</v>
      </c>
      <c r="Y219" s="2">
        <v>0</v>
      </c>
      <c r="Z219" s="2">
        <v>3000</v>
      </c>
      <c r="AA219" s="2">
        <v>0</v>
      </c>
      <c r="AB219" s="3">
        <f>IF(SUM(Tabelle_Frageboegen[[#This Row],[Heizöl (l/a)]:[Holzhackschnitzel (Schüttraummeter/a):]])=0,1,0)</f>
        <v>0</v>
      </c>
    </row>
    <row r="220" spans="1:28" x14ac:dyDescent="0.25">
      <c r="A220" s="1">
        <v>205</v>
      </c>
      <c r="B220" s="1" t="s">
        <v>57</v>
      </c>
      <c r="C220" s="1" t="s">
        <v>140</v>
      </c>
      <c r="D220" s="1" t="s">
        <v>4</v>
      </c>
      <c r="E220" s="1">
        <f>IF(Tabelle_Frageboegen[[#This Row],[Anschlussinteresse:]]="ja",1,0)</f>
        <v>1</v>
      </c>
      <c r="F220" s="1">
        <f>IF(Tabelle_Frageboegen[[#This Row],[Anschlussinteresse:]]="ja &amp; unklar",1,0)</f>
        <v>0</v>
      </c>
      <c r="G220" s="1">
        <f>IF(Tabelle_Frageboegen[[#This Row],[Anschlussinteresse:]]="unklar",1,0)</f>
        <v>0</v>
      </c>
      <c r="H220" s="1">
        <f>IF(Tabelle_Frageboegen[[#This Row],[Anschlussinteresse:]]="nein &amp; unklar",1,0)</f>
        <v>0</v>
      </c>
      <c r="I220" s="1">
        <f>IF(Tabelle_Frageboegen[[#This Row],[Anschlussinteresse:]]="nein",1,0)</f>
        <v>0</v>
      </c>
      <c r="J220" s="1" t="s">
        <v>10</v>
      </c>
      <c r="K220" s="1">
        <f>IF(ISNUMBER(SEARCH("Heizöl",Tabelle_Frageboegen[[#This Row],[Bisheriger Energieträger:]]))=TRUE,1,0)</f>
        <v>1</v>
      </c>
      <c r="L220" s="1">
        <f>IF(ISNUMBER(SEARCH("Erdgas",Tabelle_Frageboegen[[#This Row],[Bisheriger Energieträger:]]))=TRUE,1,0)</f>
        <v>0</v>
      </c>
      <c r="M220" s="1">
        <f>IF(ISNUMBER(SEARCH("Flüssiggas",Tabelle_Frageboegen[[#This Row],[Bisheriger Energieträger:]]))=TRUE,1,0)</f>
        <v>0</v>
      </c>
      <c r="N220" s="1">
        <f>IF(ISNUMBER(SEARCH("Strom",Tabelle_Frageboegen[[#This Row],[Bisheriger Energieträger:]]))=TRUE,1,0)</f>
        <v>0</v>
      </c>
      <c r="O220" s="1">
        <f>IF(ISNUMBER(SEARCH("Wärmepumpe",Tabelle_Frageboegen[[#This Row],[Bisheriger Energieträger:]]))=TRUE,1,0)</f>
        <v>0</v>
      </c>
      <c r="P220" s="1">
        <f>IF(ISNUMBER(SEARCH("Holz",Tabelle_Frageboegen[[#This Row],[Bisheriger Energieträger:]]))=TRUE,1,0)</f>
        <v>0</v>
      </c>
      <c r="Q220" s="1">
        <f>IF(ISNUMBER(SEARCH("Pellets",Tabelle_Frageboegen[[#This Row],[Bisheriger Energieträger:]]))=TRUE,1,0)</f>
        <v>0</v>
      </c>
      <c r="R220" s="1">
        <f>IF(ISNUMBER(SEARCH("Hackschnitzel",Tabelle_Frageboegen[[#This Row],[Bisheriger Energieträger:]]))=TRUE,1,0)</f>
        <v>0</v>
      </c>
      <c r="S220" s="1">
        <f>IF(ISNUMBER(SEARCH("anderes",Tabelle_Frageboegen[[#This Row],[Bisheriger Energieträger:]]))=TRUE,1,0)</f>
        <v>0</v>
      </c>
      <c r="T220" s="2">
        <v>2000</v>
      </c>
      <c r="U220" s="2">
        <v>0</v>
      </c>
      <c r="V220" s="2">
        <v>0</v>
      </c>
      <c r="W220" s="2">
        <v>0</v>
      </c>
      <c r="X220" s="2">
        <v>0</v>
      </c>
      <c r="Y220" s="2">
        <v>0</v>
      </c>
      <c r="Z220" s="2">
        <v>0</v>
      </c>
      <c r="AA220" s="2">
        <v>0</v>
      </c>
      <c r="AB220" s="3">
        <f>IF(SUM(Tabelle_Frageboegen[[#This Row],[Heizöl (l/a)]:[Holzhackschnitzel (Schüttraummeter/a):]])=0,1,0)</f>
        <v>0</v>
      </c>
    </row>
    <row r="221" spans="1:28" x14ac:dyDescent="0.25">
      <c r="A221" s="1">
        <v>206</v>
      </c>
      <c r="B221" s="1" t="s">
        <v>76</v>
      </c>
      <c r="C221" s="1" t="s">
        <v>140</v>
      </c>
      <c r="D221" s="1" t="s">
        <v>4</v>
      </c>
      <c r="E221" s="1">
        <f>IF(Tabelle_Frageboegen[[#This Row],[Anschlussinteresse:]]="ja",1,0)</f>
        <v>1</v>
      </c>
      <c r="F221" s="1">
        <f>IF(Tabelle_Frageboegen[[#This Row],[Anschlussinteresse:]]="ja &amp; unklar",1,0)</f>
        <v>0</v>
      </c>
      <c r="G221" s="1">
        <f>IF(Tabelle_Frageboegen[[#This Row],[Anschlussinteresse:]]="unklar",1,0)</f>
        <v>0</v>
      </c>
      <c r="H221" s="1">
        <f>IF(Tabelle_Frageboegen[[#This Row],[Anschlussinteresse:]]="nein &amp; unklar",1,0)</f>
        <v>0</v>
      </c>
      <c r="I221" s="1">
        <f>IF(Tabelle_Frageboegen[[#This Row],[Anschlussinteresse:]]="nein",1,0)</f>
        <v>0</v>
      </c>
      <c r="J221" s="1" t="s">
        <v>39</v>
      </c>
      <c r="K221" s="1">
        <f>IF(ISNUMBER(SEARCH("Heizöl",Tabelle_Frageboegen[[#This Row],[Bisheriger Energieträger:]]))=TRUE,1,0)</f>
        <v>1</v>
      </c>
      <c r="L221" s="1">
        <f>IF(ISNUMBER(SEARCH("Erdgas",Tabelle_Frageboegen[[#This Row],[Bisheriger Energieträger:]]))=TRUE,1,0)</f>
        <v>0</v>
      </c>
      <c r="M221" s="1">
        <f>IF(ISNUMBER(SEARCH("Flüssiggas",Tabelle_Frageboegen[[#This Row],[Bisheriger Energieträger:]]))=TRUE,1,0)</f>
        <v>0</v>
      </c>
      <c r="N221" s="1">
        <f>IF(ISNUMBER(SEARCH("Strom",Tabelle_Frageboegen[[#This Row],[Bisheriger Energieträger:]]))=TRUE,1,0)</f>
        <v>0</v>
      </c>
      <c r="O221" s="1">
        <f>IF(ISNUMBER(SEARCH("Wärmepumpe",Tabelle_Frageboegen[[#This Row],[Bisheriger Energieträger:]]))=TRUE,1,0)</f>
        <v>0</v>
      </c>
      <c r="P221" s="1">
        <f>IF(ISNUMBER(SEARCH("Holz",Tabelle_Frageboegen[[#This Row],[Bisheriger Energieträger:]]))=TRUE,1,0)</f>
        <v>1</v>
      </c>
      <c r="Q221" s="1">
        <f>IF(ISNUMBER(SEARCH("Pellets",Tabelle_Frageboegen[[#This Row],[Bisheriger Energieträger:]]))=TRUE,1,0)</f>
        <v>0</v>
      </c>
      <c r="R221" s="1">
        <f>IF(ISNUMBER(SEARCH("Hackschnitzel",Tabelle_Frageboegen[[#This Row],[Bisheriger Energieträger:]]))=TRUE,1,0)</f>
        <v>0</v>
      </c>
      <c r="S221" s="1">
        <f>IF(ISNUMBER(SEARCH("anderes",Tabelle_Frageboegen[[#This Row],[Bisheriger Energieträger:]]))=TRUE,1,0)</f>
        <v>0</v>
      </c>
      <c r="T221" s="2">
        <v>2000</v>
      </c>
      <c r="U221" s="2">
        <v>0</v>
      </c>
      <c r="V221" s="2">
        <v>0</v>
      </c>
      <c r="W221" s="2">
        <v>0</v>
      </c>
      <c r="X221" s="2">
        <v>0</v>
      </c>
      <c r="Y221" s="2">
        <v>2</v>
      </c>
      <c r="Z221" s="2">
        <v>0</v>
      </c>
      <c r="AA221" s="2">
        <v>0</v>
      </c>
      <c r="AB221" s="3">
        <f>IF(SUM(Tabelle_Frageboegen[[#This Row],[Heizöl (l/a)]:[Holzhackschnitzel (Schüttraummeter/a):]])=0,1,0)</f>
        <v>0</v>
      </c>
    </row>
    <row r="222" spans="1:28" x14ac:dyDescent="0.25">
      <c r="A222" s="1">
        <v>207</v>
      </c>
      <c r="B222" s="1" t="s">
        <v>72</v>
      </c>
      <c r="C222" s="1" t="s">
        <v>142</v>
      </c>
      <c r="D222" s="1" t="s">
        <v>6</v>
      </c>
      <c r="E222" s="1">
        <f>IF(Tabelle_Frageboegen[[#This Row],[Anschlussinteresse:]]="ja",1,0)</f>
        <v>0</v>
      </c>
      <c r="F222" s="1">
        <f>IF(Tabelle_Frageboegen[[#This Row],[Anschlussinteresse:]]="ja &amp; unklar",1,0)</f>
        <v>0</v>
      </c>
      <c r="G222" s="1">
        <f>IF(Tabelle_Frageboegen[[#This Row],[Anschlussinteresse:]]="unklar",1,0)</f>
        <v>1</v>
      </c>
      <c r="H222" s="1">
        <f>IF(Tabelle_Frageboegen[[#This Row],[Anschlussinteresse:]]="nein &amp; unklar",1,0)</f>
        <v>0</v>
      </c>
      <c r="I222" s="1">
        <f>IF(Tabelle_Frageboegen[[#This Row],[Anschlussinteresse:]]="nein",1,0)</f>
        <v>0</v>
      </c>
      <c r="J222" s="1" t="s">
        <v>99</v>
      </c>
      <c r="K222" s="1">
        <f>IF(ISNUMBER(SEARCH("Heizöl",Tabelle_Frageboegen[[#This Row],[Bisheriger Energieträger:]]))=TRUE,1,0)</f>
        <v>0</v>
      </c>
      <c r="L222" s="1">
        <f>IF(ISNUMBER(SEARCH("Erdgas",Tabelle_Frageboegen[[#This Row],[Bisheriger Energieträger:]]))=TRUE,1,0)</f>
        <v>0</v>
      </c>
      <c r="M222" s="1">
        <f>IF(ISNUMBER(SEARCH("Flüssiggas",Tabelle_Frageboegen[[#This Row],[Bisheriger Energieträger:]]))=TRUE,1,0)</f>
        <v>0</v>
      </c>
      <c r="N222" s="1">
        <f>IF(ISNUMBER(SEARCH("Strom",Tabelle_Frageboegen[[#This Row],[Bisheriger Energieträger:]]))=TRUE,1,0)</f>
        <v>0</v>
      </c>
      <c r="O222" s="1">
        <f>IF(ISNUMBER(SEARCH("Wärmepumpe",Tabelle_Frageboegen[[#This Row],[Bisheriger Energieträger:]]))=TRUE,1,0)</f>
        <v>0</v>
      </c>
      <c r="P222" s="1">
        <f>IF(ISNUMBER(SEARCH("Holz",Tabelle_Frageboegen[[#This Row],[Bisheriger Energieträger:]]))=TRUE,1,0)</f>
        <v>1</v>
      </c>
      <c r="Q222" s="1">
        <f>IF(ISNUMBER(SEARCH("Pellets",Tabelle_Frageboegen[[#This Row],[Bisheriger Energieträger:]]))=TRUE,1,0)</f>
        <v>1</v>
      </c>
      <c r="R222" s="1">
        <f>IF(ISNUMBER(SEARCH("Hackschnitzel",Tabelle_Frageboegen[[#This Row],[Bisheriger Energieträger:]]))=TRUE,1,0)</f>
        <v>0</v>
      </c>
      <c r="S222" s="1">
        <f>IF(ISNUMBER(SEARCH("anderes",Tabelle_Frageboegen[[#This Row],[Bisheriger Energieträger:]]))=TRUE,1,0)</f>
        <v>0</v>
      </c>
      <c r="T222" s="2">
        <v>0</v>
      </c>
      <c r="U222" s="2">
        <v>0</v>
      </c>
      <c r="V222" s="2">
        <v>0</v>
      </c>
      <c r="W222" s="2">
        <v>0</v>
      </c>
      <c r="X222" s="2">
        <v>0</v>
      </c>
      <c r="Y222" s="2">
        <v>3</v>
      </c>
      <c r="Z222" s="2">
        <v>7500</v>
      </c>
      <c r="AA222" s="2">
        <v>0</v>
      </c>
      <c r="AB222" s="3">
        <f>IF(SUM(Tabelle_Frageboegen[[#This Row],[Heizöl (l/a)]:[Holzhackschnitzel (Schüttraummeter/a):]])=0,1,0)</f>
        <v>0</v>
      </c>
    </row>
    <row r="223" spans="1:28" x14ac:dyDescent="0.25">
      <c r="A223" s="1">
        <v>208</v>
      </c>
      <c r="B223" s="1" t="s">
        <v>57</v>
      </c>
      <c r="C223" s="1" t="s">
        <v>140</v>
      </c>
      <c r="D223" s="1" t="s">
        <v>8</v>
      </c>
      <c r="E223" s="1">
        <f>IF(Tabelle_Frageboegen[[#This Row],[Anschlussinteresse:]]="ja",1,0)</f>
        <v>0</v>
      </c>
      <c r="F223" s="1">
        <f>IF(Tabelle_Frageboegen[[#This Row],[Anschlussinteresse:]]="ja &amp; unklar",1,0)</f>
        <v>0</v>
      </c>
      <c r="G223" s="1">
        <f>IF(Tabelle_Frageboegen[[#This Row],[Anschlussinteresse:]]="unklar",1,0)</f>
        <v>0</v>
      </c>
      <c r="H223" s="1">
        <f>IF(Tabelle_Frageboegen[[#This Row],[Anschlussinteresse:]]="nein &amp; unklar",1,0)</f>
        <v>0</v>
      </c>
      <c r="I223" s="1">
        <f>IF(Tabelle_Frageboegen[[#This Row],[Anschlussinteresse:]]="nein",1,0)</f>
        <v>1</v>
      </c>
      <c r="J223" s="1" t="s">
        <v>14</v>
      </c>
      <c r="K223" s="1">
        <f>IF(ISNUMBER(SEARCH("Heizöl",Tabelle_Frageboegen[[#This Row],[Bisheriger Energieträger:]]))=TRUE,1,0)</f>
        <v>0</v>
      </c>
      <c r="L223" s="1">
        <f>IF(ISNUMBER(SEARCH("Erdgas",Tabelle_Frageboegen[[#This Row],[Bisheriger Energieträger:]]))=TRUE,1,0)</f>
        <v>0</v>
      </c>
      <c r="M223" s="1">
        <f>IF(ISNUMBER(SEARCH("Flüssiggas",Tabelle_Frageboegen[[#This Row],[Bisheriger Energieträger:]]))=TRUE,1,0)</f>
        <v>0</v>
      </c>
      <c r="N223" s="1">
        <f>IF(ISNUMBER(SEARCH("Strom",Tabelle_Frageboegen[[#This Row],[Bisheriger Energieträger:]]))=TRUE,1,0)</f>
        <v>0</v>
      </c>
      <c r="O223" s="1">
        <f>IF(ISNUMBER(SEARCH("Wärmepumpe",Tabelle_Frageboegen[[#This Row],[Bisheriger Energieträger:]]))=TRUE,1,0)</f>
        <v>1</v>
      </c>
      <c r="P223" s="1">
        <f>IF(ISNUMBER(SEARCH("Holz",Tabelle_Frageboegen[[#This Row],[Bisheriger Energieträger:]]))=TRUE,1,0)</f>
        <v>0</v>
      </c>
      <c r="Q223" s="1">
        <f>IF(ISNUMBER(SEARCH("Pellets",Tabelle_Frageboegen[[#This Row],[Bisheriger Energieträger:]]))=TRUE,1,0)</f>
        <v>0</v>
      </c>
      <c r="R223" s="1">
        <f>IF(ISNUMBER(SEARCH("Hackschnitzel",Tabelle_Frageboegen[[#This Row],[Bisheriger Energieträger:]]))=TRUE,1,0)</f>
        <v>0</v>
      </c>
      <c r="S223" s="1">
        <f>IF(ISNUMBER(SEARCH("anderes",Tabelle_Frageboegen[[#This Row],[Bisheriger Energieträger:]]))=TRUE,1,0)</f>
        <v>0</v>
      </c>
      <c r="T223" s="2">
        <v>0</v>
      </c>
      <c r="U223" s="2">
        <v>0</v>
      </c>
      <c r="V223" s="2">
        <v>0</v>
      </c>
      <c r="W223" s="2">
        <v>0</v>
      </c>
      <c r="X223" s="2">
        <v>100</v>
      </c>
      <c r="Y223" s="2">
        <v>0</v>
      </c>
      <c r="Z223" s="2">
        <v>0</v>
      </c>
      <c r="AA223" s="2">
        <v>0</v>
      </c>
      <c r="AB223" s="3">
        <f>IF(SUM(Tabelle_Frageboegen[[#This Row],[Heizöl (l/a)]:[Holzhackschnitzel (Schüttraummeter/a):]])=0,1,0)</f>
        <v>0</v>
      </c>
    </row>
    <row r="224" spans="1:28" x14ac:dyDescent="0.25">
      <c r="A224" s="1">
        <v>209</v>
      </c>
      <c r="B224" s="1" t="s">
        <v>66</v>
      </c>
      <c r="C224" s="1" t="s">
        <v>143</v>
      </c>
      <c r="D224" s="1" t="s">
        <v>4</v>
      </c>
      <c r="E224" s="1">
        <f>IF(Tabelle_Frageboegen[[#This Row],[Anschlussinteresse:]]="ja",1,0)</f>
        <v>1</v>
      </c>
      <c r="F224" s="1">
        <f>IF(Tabelle_Frageboegen[[#This Row],[Anschlussinteresse:]]="ja &amp; unklar",1,0)</f>
        <v>0</v>
      </c>
      <c r="G224" s="1">
        <f>IF(Tabelle_Frageboegen[[#This Row],[Anschlussinteresse:]]="unklar",1,0)</f>
        <v>0</v>
      </c>
      <c r="H224" s="1">
        <f>IF(Tabelle_Frageboegen[[#This Row],[Anschlussinteresse:]]="nein &amp; unklar",1,0)</f>
        <v>0</v>
      </c>
      <c r="I224" s="1">
        <f>IF(Tabelle_Frageboegen[[#This Row],[Anschlussinteresse:]]="nein",1,0)</f>
        <v>0</v>
      </c>
      <c r="J224" s="1" t="s">
        <v>53</v>
      </c>
      <c r="K224" s="1">
        <f>IF(ISNUMBER(SEARCH("Heizöl",Tabelle_Frageboegen[[#This Row],[Bisheriger Energieträger:]]))=TRUE,1,0)</f>
        <v>0</v>
      </c>
      <c r="L224" s="1">
        <f>IF(ISNUMBER(SEARCH("Erdgas",Tabelle_Frageboegen[[#This Row],[Bisheriger Energieträger:]]))=TRUE,1,0)</f>
        <v>1</v>
      </c>
      <c r="M224" s="1">
        <f>IF(ISNUMBER(SEARCH("Flüssiggas",Tabelle_Frageboegen[[#This Row],[Bisheriger Energieträger:]]))=TRUE,1,0)</f>
        <v>0</v>
      </c>
      <c r="N224" s="1">
        <f>IF(ISNUMBER(SEARCH("Strom",Tabelle_Frageboegen[[#This Row],[Bisheriger Energieträger:]]))=TRUE,1,0)</f>
        <v>0</v>
      </c>
      <c r="O224" s="1">
        <f>IF(ISNUMBER(SEARCH("Wärmepumpe",Tabelle_Frageboegen[[#This Row],[Bisheriger Energieträger:]]))=TRUE,1,0)</f>
        <v>0</v>
      </c>
      <c r="P224" s="1">
        <f>IF(ISNUMBER(SEARCH("Holz",Tabelle_Frageboegen[[#This Row],[Bisheriger Energieträger:]]))=TRUE,1,0)</f>
        <v>1</v>
      </c>
      <c r="Q224" s="1">
        <f>IF(ISNUMBER(SEARCH("Pellets",Tabelle_Frageboegen[[#This Row],[Bisheriger Energieträger:]]))=TRUE,1,0)</f>
        <v>0</v>
      </c>
      <c r="R224" s="1">
        <f>IF(ISNUMBER(SEARCH("Hackschnitzel",Tabelle_Frageboegen[[#This Row],[Bisheriger Energieträger:]]))=TRUE,1,0)</f>
        <v>0</v>
      </c>
      <c r="S224" s="1">
        <f>IF(ISNUMBER(SEARCH("anderes",Tabelle_Frageboegen[[#This Row],[Bisheriger Energieträger:]]))=TRUE,1,0)</f>
        <v>0</v>
      </c>
      <c r="T224" s="2">
        <v>0</v>
      </c>
      <c r="U224" s="2">
        <v>1000</v>
      </c>
      <c r="V224" s="2">
        <v>0</v>
      </c>
      <c r="W224" s="2">
        <v>0</v>
      </c>
      <c r="X224" s="2">
        <v>0</v>
      </c>
      <c r="Y224" s="2">
        <v>4</v>
      </c>
      <c r="Z224" s="2">
        <v>0</v>
      </c>
      <c r="AA224" s="2">
        <v>0</v>
      </c>
      <c r="AB224" s="3">
        <f>IF(SUM(Tabelle_Frageboegen[[#This Row],[Heizöl (l/a)]:[Holzhackschnitzel (Schüttraummeter/a):]])=0,1,0)</f>
        <v>0</v>
      </c>
    </row>
    <row r="225" spans="1:28" x14ac:dyDescent="0.25">
      <c r="A225" s="1">
        <v>210</v>
      </c>
      <c r="B225" s="1" t="s">
        <v>100</v>
      </c>
      <c r="C225" s="1" t="s">
        <v>140</v>
      </c>
      <c r="D225" s="1" t="s">
        <v>8</v>
      </c>
      <c r="E225" s="1">
        <f>IF(Tabelle_Frageboegen[[#This Row],[Anschlussinteresse:]]="ja",1,0)</f>
        <v>0</v>
      </c>
      <c r="F225" s="1">
        <f>IF(Tabelle_Frageboegen[[#This Row],[Anschlussinteresse:]]="ja &amp; unklar",1,0)</f>
        <v>0</v>
      </c>
      <c r="G225" s="1">
        <f>IF(Tabelle_Frageboegen[[#This Row],[Anschlussinteresse:]]="unklar",1,0)</f>
        <v>0</v>
      </c>
      <c r="H225" s="1">
        <f>IF(Tabelle_Frageboegen[[#This Row],[Anschlussinteresse:]]="nein &amp; unklar",1,0)</f>
        <v>0</v>
      </c>
      <c r="I225" s="1">
        <f>IF(Tabelle_Frageboegen[[#This Row],[Anschlussinteresse:]]="nein",1,0)</f>
        <v>1</v>
      </c>
      <c r="J225" s="1" t="s">
        <v>10</v>
      </c>
      <c r="K225" s="1">
        <f>IF(ISNUMBER(SEARCH("Heizöl",Tabelle_Frageboegen[[#This Row],[Bisheriger Energieträger:]]))=TRUE,1,0)</f>
        <v>1</v>
      </c>
      <c r="L225" s="1">
        <f>IF(ISNUMBER(SEARCH("Erdgas",Tabelle_Frageboegen[[#This Row],[Bisheriger Energieträger:]]))=TRUE,1,0)</f>
        <v>0</v>
      </c>
      <c r="M225" s="1">
        <f>IF(ISNUMBER(SEARCH("Flüssiggas",Tabelle_Frageboegen[[#This Row],[Bisheriger Energieträger:]]))=TRUE,1,0)</f>
        <v>0</v>
      </c>
      <c r="N225" s="1">
        <f>IF(ISNUMBER(SEARCH("Strom",Tabelle_Frageboegen[[#This Row],[Bisheriger Energieträger:]]))=TRUE,1,0)</f>
        <v>0</v>
      </c>
      <c r="O225" s="1">
        <f>IF(ISNUMBER(SEARCH("Wärmepumpe",Tabelle_Frageboegen[[#This Row],[Bisheriger Energieträger:]]))=TRUE,1,0)</f>
        <v>0</v>
      </c>
      <c r="P225" s="1">
        <f>IF(ISNUMBER(SEARCH("Holz",Tabelle_Frageboegen[[#This Row],[Bisheriger Energieträger:]]))=TRUE,1,0)</f>
        <v>0</v>
      </c>
      <c r="Q225" s="1">
        <f>IF(ISNUMBER(SEARCH("Pellets",Tabelle_Frageboegen[[#This Row],[Bisheriger Energieträger:]]))=TRUE,1,0)</f>
        <v>0</v>
      </c>
      <c r="R225" s="1">
        <f>IF(ISNUMBER(SEARCH("Hackschnitzel",Tabelle_Frageboegen[[#This Row],[Bisheriger Energieträger:]]))=TRUE,1,0)</f>
        <v>0</v>
      </c>
      <c r="S225" s="1">
        <f>IF(ISNUMBER(SEARCH("anderes",Tabelle_Frageboegen[[#This Row],[Bisheriger Energieträger:]]))=TRUE,1,0)</f>
        <v>0</v>
      </c>
      <c r="T225" s="2">
        <v>4000</v>
      </c>
      <c r="U225" s="2">
        <v>0</v>
      </c>
      <c r="V225" s="2">
        <v>0</v>
      </c>
      <c r="W225" s="2">
        <v>0</v>
      </c>
      <c r="X225" s="2">
        <v>0</v>
      </c>
      <c r="Y225" s="2">
        <v>0</v>
      </c>
      <c r="Z225" s="2">
        <v>0</v>
      </c>
      <c r="AA225" s="2">
        <v>0</v>
      </c>
      <c r="AB225" s="3">
        <f>IF(SUM(Tabelle_Frageboegen[[#This Row],[Heizöl (l/a)]:[Holzhackschnitzel (Schüttraummeter/a):]])=0,1,0)</f>
        <v>0</v>
      </c>
    </row>
    <row r="226" spans="1:28" x14ac:dyDescent="0.25">
      <c r="A226" s="1">
        <v>211</v>
      </c>
      <c r="B226" s="1"/>
      <c r="C226" s="1" t="s">
        <v>32</v>
      </c>
      <c r="D226" s="1" t="s">
        <v>32</v>
      </c>
      <c r="E226" s="1">
        <f>IF(Tabelle_Frageboegen[[#This Row],[Anschlussinteresse:]]="ja",1,0)</f>
        <v>0</v>
      </c>
      <c r="F226" s="1">
        <f>IF(Tabelle_Frageboegen[[#This Row],[Anschlussinteresse:]]="ja &amp; unklar",1,0)</f>
        <v>0</v>
      </c>
      <c r="G226" s="1">
        <f>IF(Tabelle_Frageboegen[[#This Row],[Anschlussinteresse:]]="unklar",1,0)</f>
        <v>0</v>
      </c>
      <c r="H226" s="1">
        <f>IF(Tabelle_Frageboegen[[#This Row],[Anschlussinteresse:]]="nein &amp; unklar",1,0)</f>
        <v>0</v>
      </c>
      <c r="I226" s="1">
        <f>IF(Tabelle_Frageboegen[[#This Row],[Anschlussinteresse:]]="nein",1,0)</f>
        <v>0</v>
      </c>
      <c r="J226" s="1" t="s">
        <v>32</v>
      </c>
      <c r="K226" s="1">
        <f>IF(ISNUMBER(SEARCH("Heizöl",Tabelle_Frageboegen[[#This Row],[Bisheriger Energieträger:]]))=TRUE,1,0)</f>
        <v>0</v>
      </c>
      <c r="L226" s="1">
        <f>IF(ISNUMBER(SEARCH("Erdgas",Tabelle_Frageboegen[[#This Row],[Bisheriger Energieträger:]]))=TRUE,1,0)</f>
        <v>0</v>
      </c>
      <c r="M226" s="1">
        <f>IF(ISNUMBER(SEARCH("Flüssiggas",Tabelle_Frageboegen[[#This Row],[Bisheriger Energieträger:]]))=TRUE,1,0)</f>
        <v>0</v>
      </c>
      <c r="N226" s="1">
        <f>IF(ISNUMBER(SEARCH("Strom",Tabelle_Frageboegen[[#This Row],[Bisheriger Energieträger:]]))=TRUE,1,0)</f>
        <v>0</v>
      </c>
      <c r="O226" s="1">
        <f>IF(ISNUMBER(SEARCH("Wärmepumpe",Tabelle_Frageboegen[[#This Row],[Bisheriger Energieträger:]]))=TRUE,1,0)</f>
        <v>0</v>
      </c>
      <c r="P226" s="1">
        <f>IF(ISNUMBER(SEARCH("Holz",Tabelle_Frageboegen[[#This Row],[Bisheriger Energieträger:]]))=TRUE,1,0)</f>
        <v>0</v>
      </c>
      <c r="Q226" s="1">
        <f>IF(ISNUMBER(SEARCH("Pellets",Tabelle_Frageboegen[[#This Row],[Bisheriger Energieträger:]]))=TRUE,1,0)</f>
        <v>0</v>
      </c>
      <c r="R226" s="1">
        <f>IF(ISNUMBER(SEARCH("Hackschnitzel",Tabelle_Frageboegen[[#This Row],[Bisheriger Energieträger:]]))=TRUE,1,0)</f>
        <v>0</v>
      </c>
      <c r="S226" s="1">
        <f>IF(ISNUMBER(SEARCH("anderes",Tabelle_Frageboegen[[#This Row],[Bisheriger Energieträger:]]))=TRUE,1,0)</f>
        <v>0</v>
      </c>
      <c r="T226" s="2">
        <v>0</v>
      </c>
      <c r="U226" s="2">
        <v>0</v>
      </c>
      <c r="V226" s="2">
        <v>0</v>
      </c>
      <c r="W226" s="2">
        <v>0</v>
      </c>
      <c r="X226" s="2">
        <v>0</v>
      </c>
      <c r="Y226" s="2">
        <v>0</v>
      </c>
      <c r="Z226" s="2">
        <v>0</v>
      </c>
      <c r="AA226" s="2">
        <v>0</v>
      </c>
      <c r="AB226" s="3">
        <f>IF(SUM(Tabelle_Frageboegen[[#This Row],[Heizöl (l/a)]:[Holzhackschnitzel (Schüttraummeter/a):]])=0,1,0)</f>
        <v>1</v>
      </c>
    </row>
    <row r="227" spans="1:28" x14ac:dyDescent="0.25">
      <c r="A227" s="1">
        <v>212</v>
      </c>
      <c r="B227" s="1" t="s">
        <v>101</v>
      </c>
      <c r="C227" s="1" t="s">
        <v>140</v>
      </c>
      <c r="D227" s="1" t="s">
        <v>8</v>
      </c>
      <c r="E227" s="1">
        <f>IF(Tabelle_Frageboegen[[#This Row],[Anschlussinteresse:]]="ja",1,0)</f>
        <v>0</v>
      </c>
      <c r="F227" s="1">
        <f>IF(Tabelle_Frageboegen[[#This Row],[Anschlussinteresse:]]="ja &amp; unklar",1,0)</f>
        <v>0</v>
      </c>
      <c r="G227" s="1">
        <f>IF(Tabelle_Frageboegen[[#This Row],[Anschlussinteresse:]]="unklar",1,0)</f>
        <v>0</v>
      </c>
      <c r="H227" s="1">
        <f>IF(Tabelle_Frageboegen[[#This Row],[Anschlussinteresse:]]="nein &amp; unklar",1,0)</f>
        <v>0</v>
      </c>
      <c r="I227" s="1">
        <f>IF(Tabelle_Frageboegen[[#This Row],[Anschlussinteresse:]]="nein",1,0)</f>
        <v>1</v>
      </c>
      <c r="J227" s="1" t="s">
        <v>11</v>
      </c>
      <c r="K227" s="1">
        <f>IF(ISNUMBER(SEARCH("Heizöl",Tabelle_Frageboegen[[#This Row],[Bisheriger Energieträger:]]))=TRUE,1,0)</f>
        <v>0</v>
      </c>
      <c r="L227" s="1">
        <f>IF(ISNUMBER(SEARCH("Erdgas",Tabelle_Frageboegen[[#This Row],[Bisheriger Energieträger:]]))=TRUE,1,0)</f>
        <v>1</v>
      </c>
      <c r="M227" s="1">
        <f>IF(ISNUMBER(SEARCH("Flüssiggas",Tabelle_Frageboegen[[#This Row],[Bisheriger Energieträger:]]))=TRUE,1,0)</f>
        <v>0</v>
      </c>
      <c r="N227" s="1">
        <f>IF(ISNUMBER(SEARCH("Strom",Tabelle_Frageboegen[[#This Row],[Bisheriger Energieträger:]]))=TRUE,1,0)</f>
        <v>0</v>
      </c>
      <c r="O227" s="1">
        <f>IF(ISNUMBER(SEARCH("Wärmepumpe",Tabelle_Frageboegen[[#This Row],[Bisheriger Energieträger:]]))=TRUE,1,0)</f>
        <v>0</v>
      </c>
      <c r="P227" s="1">
        <f>IF(ISNUMBER(SEARCH("Holz",Tabelle_Frageboegen[[#This Row],[Bisheriger Energieträger:]]))=TRUE,1,0)</f>
        <v>0</v>
      </c>
      <c r="Q227" s="1">
        <f>IF(ISNUMBER(SEARCH("Pellets",Tabelle_Frageboegen[[#This Row],[Bisheriger Energieträger:]]))=TRUE,1,0)</f>
        <v>0</v>
      </c>
      <c r="R227" s="1">
        <f>IF(ISNUMBER(SEARCH("Hackschnitzel",Tabelle_Frageboegen[[#This Row],[Bisheriger Energieträger:]]))=TRUE,1,0)</f>
        <v>0</v>
      </c>
      <c r="S227" s="1">
        <f>IF(ISNUMBER(SEARCH("anderes",Tabelle_Frageboegen[[#This Row],[Bisheriger Energieträger:]]))=TRUE,1,0)</f>
        <v>0</v>
      </c>
      <c r="T227" s="2">
        <v>0</v>
      </c>
      <c r="U227" s="2">
        <v>1228</v>
      </c>
      <c r="V227" s="2">
        <v>0</v>
      </c>
      <c r="W227" s="2">
        <v>0</v>
      </c>
      <c r="X227" s="2">
        <v>0</v>
      </c>
      <c r="Y227" s="2">
        <v>0</v>
      </c>
      <c r="Z227" s="2">
        <v>0</v>
      </c>
      <c r="AA227" s="2">
        <v>0</v>
      </c>
      <c r="AB227" s="3">
        <f>IF(SUM(Tabelle_Frageboegen[[#This Row],[Heizöl (l/a)]:[Holzhackschnitzel (Schüttraummeter/a):]])=0,1,0)</f>
        <v>0</v>
      </c>
    </row>
    <row r="228" spans="1:28" x14ac:dyDescent="0.25">
      <c r="A228" s="1">
        <v>213</v>
      </c>
      <c r="B228" s="1" t="s">
        <v>56</v>
      </c>
      <c r="C228" s="1" t="s">
        <v>140</v>
      </c>
      <c r="D228" s="1" t="s">
        <v>4</v>
      </c>
      <c r="E228" s="1">
        <f>IF(Tabelle_Frageboegen[[#This Row],[Anschlussinteresse:]]="ja",1,0)</f>
        <v>1</v>
      </c>
      <c r="F228" s="1">
        <f>IF(Tabelle_Frageboegen[[#This Row],[Anschlussinteresse:]]="ja &amp; unklar",1,0)</f>
        <v>0</v>
      </c>
      <c r="G228" s="1">
        <f>IF(Tabelle_Frageboegen[[#This Row],[Anschlussinteresse:]]="unklar",1,0)</f>
        <v>0</v>
      </c>
      <c r="H228" s="1">
        <f>IF(Tabelle_Frageboegen[[#This Row],[Anschlussinteresse:]]="nein &amp; unklar",1,0)</f>
        <v>0</v>
      </c>
      <c r="I228" s="1">
        <f>IF(Tabelle_Frageboegen[[#This Row],[Anschlussinteresse:]]="nein",1,0)</f>
        <v>0</v>
      </c>
      <c r="J228" s="1" t="s">
        <v>10</v>
      </c>
      <c r="K228" s="1">
        <f>IF(ISNUMBER(SEARCH("Heizöl",Tabelle_Frageboegen[[#This Row],[Bisheriger Energieträger:]]))=TRUE,1,0)</f>
        <v>1</v>
      </c>
      <c r="L228" s="1">
        <f>IF(ISNUMBER(SEARCH("Erdgas",Tabelle_Frageboegen[[#This Row],[Bisheriger Energieträger:]]))=TRUE,1,0)</f>
        <v>0</v>
      </c>
      <c r="M228" s="1">
        <f>IF(ISNUMBER(SEARCH("Flüssiggas",Tabelle_Frageboegen[[#This Row],[Bisheriger Energieträger:]]))=TRUE,1,0)</f>
        <v>0</v>
      </c>
      <c r="N228" s="1">
        <f>IF(ISNUMBER(SEARCH("Strom",Tabelle_Frageboegen[[#This Row],[Bisheriger Energieträger:]]))=TRUE,1,0)</f>
        <v>0</v>
      </c>
      <c r="O228" s="1">
        <f>IF(ISNUMBER(SEARCH("Wärmepumpe",Tabelle_Frageboegen[[#This Row],[Bisheriger Energieträger:]]))=TRUE,1,0)</f>
        <v>0</v>
      </c>
      <c r="P228" s="1">
        <f>IF(ISNUMBER(SEARCH("Holz",Tabelle_Frageboegen[[#This Row],[Bisheriger Energieträger:]]))=TRUE,1,0)</f>
        <v>0</v>
      </c>
      <c r="Q228" s="1">
        <f>IF(ISNUMBER(SEARCH("Pellets",Tabelle_Frageboegen[[#This Row],[Bisheriger Energieträger:]]))=TRUE,1,0)</f>
        <v>0</v>
      </c>
      <c r="R228" s="1">
        <f>IF(ISNUMBER(SEARCH("Hackschnitzel",Tabelle_Frageboegen[[#This Row],[Bisheriger Energieträger:]]))=TRUE,1,0)</f>
        <v>0</v>
      </c>
      <c r="S228" s="1">
        <f>IF(ISNUMBER(SEARCH("anderes",Tabelle_Frageboegen[[#This Row],[Bisheriger Energieträger:]]))=TRUE,1,0)</f>
        <v>0</v>
      </c>
      <c r="T228" s="2">
        <v>1000</v>
      </c>
      <c r="U228" s="2">
        <v>0</v>
      </c>
      <c r="V228" s="2">
        <v>0</v>
      </c>
      <c r="W228" s="2">
        <v>0</v>
      </c>
      <c r="X228" s="2">
        <v>0</v>
      </c>
      <c r="Y228" s="2">
        <v>0</v>
      </c>
      <c r="Z228" s="2">
        <v>1500</v>
      </c>
      <c r="AA228" s="2">
        <v>0</v>
      </c>
      <c r="AB228" s="3">
        <f>IF(SUM(Tabelle_Frageboegen[[#This Row],[Heizöl (l/a)]:[Holzhackschnitzel (Schüttraummeter/a):]])=0,1,0)</f>
        <v>0</v>
      </c>
    </row>
    <row r="229" spans="1:28" x14ac:dyDescent="0.25">
      <c r="A229" s="1">
        <v>214</v>
      </c>
      <c r="B229" s="1" t="s">
        <v>55</v>
      </c>
      <c r="C229" s="1" t="s">
        <v>140</v>
      </c>
      <c r="D229" s="1" t="s">
        <v>4</v>
      </c>
      <c r="E229" s="1">
        <f>IF(Tabelle_Frageboegen[[#This Row],[Anschlussinteresse:]]="ja",1,0)</f>
        <v>1</v>
      </c>
      <c r="F229" s="1">
        <f>IF(Tabelle_Frageboegen[[#This Row],[Anschlussinteresse:]]="ja &amp; unklar",1,0)</f>
        <v>0</v>
      </c>
      <c r="G229" s="1">
        <f>IF(Tabelle_Frageboegen[[#This Row],[Anschlussinteresse:]]="unklar",1,0)</f>
        <v>0</v>
      </c>
      <c r="H229" s="1">
        <f>IF(Tabelle_Frageboegen[[#This Row],[Anschlussinteresse:]]="nein &amp; unklar",1,0)</f>
        <v>0</v>
      </c>
      <c r="I229" s="1">
        <f>IF(Tabelle_Frageboegen[[#This Row],[Anschlussinteresse:]]="nein",1,0)</f>
        <v>0</v>
      </c>
      <c r="J229" s="1" t="s">
        <v>10</v>
      </c>
      <c r="K229" s="1">
        <f>IF(ISNUMBER(SEARCH("Heizöl",Tabelle_Frageboegen[[#This Row],[Bisheriger Energieträger:]]))=TRUE,1,0)</f>
        <v>1</v>
      </c>
      <c r="L229" s="1">
        <f>IF(ISNUMBER(SEARCH("Erdgas",Tabelle_Frageboegen[[#This Row],[Bisheriger Energieträger:]]))=TRUE,1,0)</f>
        <v>0</v>
      </c>
      <c r="M229" s="1">
        <f>IF(ISNUMBER(SEARCH("Flüssiggas",Tabelle_Frageboegen[[#This Row],[Bisheriger Energieträger:]]))=TRUE,1,0)</f>
        <v>0</v>
      </c>
      <c r="N229" s="1">
        <f>IF(ISNUMBER(SEARCH("Strom",Tabelle_Frageboegen[[#This Row],[Bisheriger Energieträger:]]))=TRUE,1,0)</f>
        <v>0</v>
      </c>
      <c r="O229" s="1">
        <f>IF(ISNUMBER(SEARCH("Wärmepumpe",Tabelle_Frageboegen[[#This Row],[Bisheriger Energieträger:]]))=TRUE,1,0)</f>
        <v>0</v>
      </c>
      <c r="P229" s="1">
        <f>IF(ISNUMBER(SEARCH("Holz",Tabelle_Frageboegen[[#This Row],[Bisheriger Energieträger:]]))=TRUE,1,0)</f>
        <v>0</v>
      </c>
      <c r="Q229" s="1">
        <f>IF(ISNUMBER(SEARCH("Pellets",Tabelle_Frageboegen[[#This Row],[Bisheriger Energieträger:]]))=TRUE,1,0)</f>
        <v>0</v>
      </c>
      <c r="R229" s="1">
        <f>IF(ISNUMBER(SEARCH("Hackschnitzel",Tabelle_Frageboegen[[#This Row],[Bisheriger Energieträger:]]))=TRUE,1,0)</f>
        <v>0</v>
      </c>
      <c r="S229" s="1">
        <f>IF(ISNUMBER(SEARCH("anderes",Tabelle_Frageboegen[[#This Row],[Bisheriger Energieträger:]]))=TRUE,1,0)</f>
        <v>0</v>
      </c>
      <c r="T229" s="2">
        <v>2000</v>
      </c>
      <c r="U229" s="2">
        <v>0</v>
      </c>
      <c r="V229" s="2">
        <v>0</v>
      </c>
      <c r="W229" s="2">
        <v>0</v>
      </c>
      <c r="X229" s="2">
        <v>0</v>
      </c>
      <c r="Y229" s="2">
        <v>0</v>
      </c>
      <c r="Z229" s="2">
        <v>0</v>
      </c>
      <c r="AA229" s="2">
        <v>0</v>
      </c>
      <c r="AB229" s="3">
        <f>IF(SUM(Tabelle_Frageboegen[[#This Row],[Heizöl (l/a)]:[Holzhackschnitzel (Schüttraummeter/a):]])=0,1,0)</f>
        <v>0</v>
      </c>
    </row>
    <row r="230" spans="1:28" x14ac:dyDescent="0.25">
      <c r="A230" s="1">
        <v>215</v>
      </c>
      <c r="B230" s="1" t="s">
        <v>40</v>
      </c>
      <c r="C230" s="1" t="s">
        <v>142</v>
      </c>
      <c r="D230" s="1" t="s">
        <v>4</v>
      </c>
      <c r="E230" s="1">
        <f>IF(Tabelle_Frageboegen[[#This Row],[Anschlussinteresse:]]="ja",1,0)</f>
        <v>1</v>
      </c>
      <c r="F230" s="1">
        <f>IF(Tabelle_Frageboegen[[#This Row],[Anschlussinteresse:]]="ja &amp; unklar",1,0)</f>
        <v>0</v>
      </c>
      <c r="G230" s="1">
        <f>IF(Tabelle_Frageboegen[[#This Row],[Anschlussinteresse:]]="unklar",1,0)</f>
        <v>0</v>
      </c>
      <c r="H230" s="1">
        <f>IF(Tabelle_Frageboegen[[#This Row],[Anschlussinteresse:]]="nein &amp; unklar",1,0)</f>
        <v>0</v>
      </c>
      <c r="I230" s="1">
        <f>IF(Tabelle_Frageboegen[[#This Row],[Anschlussinteresse:]]="nein",1,0)</f>
        <v>0</v>
      </c>
      <c r="J230" s="1" t="s">
        <v>11</v>
      </c>
      <c r="K230" s="1">
        <f>IF(ISNUMBER(SEARCH("Heizöl",Tabelle_Frageboegen[[#This Row],[Bisheriger Energieträger:]]))=TRUE,1,0)</f>
        <v>0</v>
      </c>
      <c r="L230" s="1">
        <f>IF(ISNUMBER(SEARCH("Erdgas",Tabelle_Frageboegen[[#This Row],[Bisheriger Energieträger:]]))=TRUE,1,0)</f>
        <v>1</v>
      </c>
      <c r="M230" s="1">
        <f>IF(ISNUMBER(SEARCH("Flüssiggas",Tabelle_Frageboegen[[#This Row],[Bisheriger Energieträger:]]))=TRUE,1,0)</f>
        <v>0</v>
      </c>
      <c r="N230" s="1">
        <f>IF(ISNUMBER(SEARCH("Strom",Tabelle_Frageboegen[[#This Row],[Bisheriger Energieträger:]]))=TRUE,1,0)</f>
        <v>0</v>
      </c>
      <c r="O230" s="1">
        <f>IF(ISNUMBER(SEARCH("Wärmepumpe",Tabelle_Frageboegen[[#This Row],[Bisheriger Energieträger:]]))=TRUE,1,0)</f>
        <v>0</v>
      </c>
      <c r="P230" s="1">
        <f>IF(ISNUMBER(SEARCH("Holz",Tabelle_Frageboegen[[#This Row],[Bisheriger Energieträger:]]))=TRUE,1,0)</f>
        <v>0</v>
      </c>
      <c r="Q230" s="1">
        <f>IF(ISNUMBER(SEARCH("Pellets",Tabelle_Frageboegen[[#This Row],[Bisheriger Energieträger:]]))=TRUE,1,0)</f>
        <v>0</v>
      </c>
      <c r="R230" s="1">
        <f>IF(ISNUMBER(SEARCH("Hackschnitzel",Tabelle_Frageboegen[[#This Row],[Bisheriger Energieträger:]]))=TRUE,1,0)</f>
        <v>0</v>
      </c>
      <c r="S230" s="1">
        <f>IF(ISNUMBER(SEARCH("anderes",Tabelle_Frageboegen[[#This Row],[Bisheriger Energieträger:]]))=TRUE,1,0)</f>
        <v>0</v>
      </c>
      <c r="T230" s="2">
        <v>0</v>
      </c>
      <c r="U230" s="2">
        <v>1045.4545454545455</v>
      </c>
      <c r="V230" s="2">
        <v>0</v>
      </c>
      <c r="W230" s="2">
        <v>0</v>
      </c>
      <c r="X230" s="2">
        <v>0</v>
      </c>
      <c r="Y230" s="2">
        <v>0</v>
      </c>
      <c r="Z230" s="2">
        <v>0</v>
      </c>
      <c r="AA230" s="2">
        <v>0</v>
      </c>
      <c r="AB230" s="3">
        <f>IF(SUM(Tabelle_Frageboegen[[#This Row],[Heizöl (l/a)]:[Holzhackschnitzel (Schüttraummeter/a):]])=0,1,0)</f>
        <v>0</v>
      </c>
    </row>
    <row r="231" spans="1:28" x14ac:dyDescent="0.25">
      <c r="A231" s="1">
        <v>216</v>
      </c>
      <c r="B231" s="1" t="s">
        <v>70</v>
      </c>
      <c r="C231" s="1" t="s">
        <v>140</v>
      </c>
      <c r="D231" s="1" t="s">
        <v>4</v>
      </c>
      <c r="E231" s="1">
        <f>IF(Tabelle_Frageboegen[[#This Row],[Anschlussinteresse:]]="ja",1,0)</f>
        <v>1</v>
      </c>
      <c r="F231" s="1">
        <f>IF(Tabelle_Frageboegen[[#This Row],[Anschlussinteresse:]]="ja &amp; unklar",1,0)</f>
        <v>0</v>
      </c>
      <c r="G231" s="1">
        <f>IF(Tabelle_Frageboegen[[#This Row],[Anschlussinteresse:]]="unklar",1,0)</f>
        <v>0</v>
      </c>
      <c r="H231" s="1">
        <f>IF(Tabelle_Frageboegen[[#This Row],[Anschlussinteresse:]]="nein &amp; unklar",1,0)</f>
        <v>0</v>
      </c>
      <c r="I231" s="1">
        <f>IF(Tabelle_Frageboegen[[#This Row],[Anschlussinteresse:]]="nein",1,0)</f>
        <v>0</v>
      </c>
      <c r="J231" s="1" t="s">
        <v>11</v>
      </c>
      <c r="K231" s="1">
        <f>IF(ISNUMBER(SEARCH("Heizöl",Tabelle_Frageboegen[[#This Row],[Bisheriger Energieträger:]]))=TRUE,1,0)</f>
        <v>0</v>
      </c>
      <c r="L231" s="1">
        <f>IF(ISNUMBER(SEARCH("Erdgas",Tabelle_Frageboegen[[#This Row],[Bisheriger Energieträger:]]))=TRUE,1,0)</f>
        <v>1</v>
      </c>
      <c r="M231" s="1">
        <f>IF(ISNUMBER(SEARCH("Flüssiggas",Tabelle_Frageboegen[[#This Row],[Bisheriger Energieträger:]]))=TRUE,1,0)</f>
        <v>0</v>
      </c>
      <c r="N231" s="1">
        <f>IF(ISNUMBER(SEARCH("Strom",Tabelle_Frageboegen[[#This Row],[Bisheriger Energieträger:]]))=TRUE,1,0)</f>
        <v>0</v>
      </c>
      <c r="O231" s="1">
        <f>IF(ISNUMBER(SEARCH("Wärmepumpe",Tabelle_Frageboegen[[#This Row],[Bisheriger Energieträger:]]))=TRUE,1,0)</f>
        <v>0</v>
      </c>
      <c r="P231" s="1">
        <f>IF(ISNUMBER(SEARCH("Holz",Tabelle_Frageboegen[[#This Row],[Bisheriger Energieträger:]]))=TRUE,1,0)</f>
        <v>0</v>
      </c>
      <c r="Q231" s="1">
        <f>IF(ISNUMBER(SEARCH("Pellets",Tabelle_Frageboegen[[#This Row],[Bisheriger Energieträger:]]))=TRUE,1,0)</f>
        <v>0</v>
      </c>
      <c r="R231" s="1">
        <f>IF(ISNUMBER(SEARCH("Hackschnitzel",Tabelle_Frageboegen[[#This Row],[Bisheriger Energieträger:]]))=TRUE,1,0)</f>
        <v>0</v>
      </c>
      <c r="S231" s="1">
        <f>IF(ISNUMBER(SEARCH("anderes",Tabelle_Frageboegen[[#This Row],[Bisheriger Energieträger:]]))=TRUE,1,0)</f>
        <v>0</v>
      </c>
      <c r="T231" s="2">
        <v>0</v>
      </c>
      <c r="U231" s="2">
        <v>1636.3636363636363</v>
      </c>
      <c r="V231" s="2">
        <v>0</v>
      </c>
      <c r="W231" s="2">
        <v>0</v>
      </c>
      <c r="X231" s="2">
        <v>0</v>
      </c>
      <c r="Y231" s="2">
        <v>0</v>
      </c>
      <c r="Z231" s="2">
        <v>0</v>
      </c>
      <c r="AA231" s="2">
        <v>0</v>
      </c>
      <c r="AB231" s="3">
        <f>IF(SUM(Tabelle_Frageboegen[[#This Row],[Heizöl (l/a)]:[Holzhackschnitzel (Schüttraummeter/a):]])=0,1,0)</f>
        <v>0</v>
      </c>
    </row>
    <row r="232" spans="1:28" x14ac:dyDescent="0.25">
      <c r="A232" s="1">
        <v>217</v>
      </c>
      <c r="B232" s="1" t="s">
        <v>70</v>
      </c>
      <c r="C232" s="1" t="s">
        <v>140</v>
      </c>
      <c r="D232" s="1" t="s">
        <v>4</v>
      </c>
      <c r="E232" s="1">
        <f>IF(Tabelle_Frageboegen[[#This Row],[Anschlussinteresse:]]="ja",1,0)</f>
        <v>1</v>
      </c>
      <c r="F232" s="1">
        <f>IF(Tabelle_Frageboegen[[#This Row],[Anschlussinteresse:]]="ja &amp; unklar",1,0)</f>
        <v>0</v>
      </c>
      <c r="G232" s="1">
        <f>IF(Tabelle_Frageboegen[[#This Row],[Anschlussinteresse:]]="unklar",1,0)</f>
        <v>0</v>
      </c>
      <c r="H232" s="1">
        <f>IF(Tabelle_Frageboegen[[#This Row],[Anschlussinteresse:]]="nein &amp; unklar",1,0)</f>
        <v>0</v>
      </c>
      <c r="I232" s="1">
        <f>IF(Tabelle_Frageboegen[[#This Row],[Anschlussinteresse:]]="nein",1,0)</f>
        <v>0</v>
      </c>
      <c r="J232" s="1" t="s">
        <v>14</v>
      </c>
      <c r="K232" s="1">
        <f>IF(ISNUMBER(SEARCH("Heizöl",Tabelle_Frageboegen[[#This Row],[Bisheriger Energieträger:]]))=TRUE,1,0)</f>
        <v>0</v>
      </c>
      <c r="L232" s="1">
        <f>IF(ISNUMBER(SEARCH("Erdgas",Tabelle_Frageboegen[[#This Row],[Bisheriger Energieträger:]]))=TRUE,1,0)</f>
        <v>0</v>
      </c>
      <c r="M232" s="1">
        <f>IF(ISNUMBER(SEARCH("Flüssiggas",Tabelle_Frageboegen[[#This Row],[Bisheriger Energieträger:]]))=TRUE,1,0)</f>
        <v>0</v>
      </c>
      <c r="N232" s="1">
        <f>IF(ISNUMBER(SEARCH("Strom",Tabelle_Frageboegen[[#This Row],[Bisheriger Energieträger:]]))=TRUE,1,0)</f>
        <v>0</v>
      </c>
      <c r="O232" s="1">
        <f>IF(ISNUMBER(SEARCH("Wärmepumpe",Tabelle_Frageboegen[[#This Row],[Bisheriger Energieträger:]]))=TRUE,1,0)</f>
        <v>1</v>
      </c>
      <c r="P232" s="1">
        <f>IF(ISNUMBER(SEARCH("Holz",Tabelle_Frageboegen[[#This Row],[Bisheriger Energieträger:]]))=TRUE,1,0)</f>
        <v>0</v>
      </c>
      <c r="Q232" s="1">
        <f>IF(ISNUMBER(SEARCH("Pellets",Tabelle_Frageboegen[[#This Row],[Bisheriger Energieträger:]]))=TRUE,1,0)</f>
        <v>0</v>
      </c>
      <c r="R232" s="1">
        <f>IF(ISNUMBER(SEARCH("Hackschnitzel",Tabelle_Frageboegen[[#This Row],[Bisheriger Energieträger:]]))=TRUE,1,0)</f>
        <v>0</v>
      </c>
      <c r="S232" s="1">
        <f>IF(ISNUMBER(SEARCH("anderes",Tabelle_Frageboegen[[#This Row],[Bisheriger Energieträger:]]))=TRUE,1,0)</f>
        <v>0</v>
      </c>
      <c r="T232" s="2">
        <v>0</v>
      </c>
      <c r="U232" s="2">
        <v>0</v>
      </c>
      <c r="V232" s="2">
        <v>0</v>
      </c>
      <c r="W232" s="2">
        <v>0</v>
      </c>
      <c r="X232" s="2">
        <v>0</v>
      </c>
      <c r="Y232" s="2">
        <v>0</v>
      </c>
      <c r="Z232" s="2">
        <v>0</v>
      </c>
      <c r="AA232" s="2">
        <v>0</v>
      </c>
      <c r="AB232" s="3">
        <f>IF(SUM(Tabelle_Frageboegen[[#This Row],[Heizöl (l/a)]:[Holzhackschnitzel (Schüttraummeter/a):]])=0,1,0)</f>
        <v>1</v>
      </c>
    </row>
    <row r="233" spans="1:28" x14ac:dyDescent="0.25">
      <c r="A233" s="1">
        <v>218</v>
      </c>
      <c r="B233" s="1" t="s">
        <v>70</v>
      </c>
      <c r="C233" s="1" t="s">
        <v>140</v>
      </c>
      <c r="D233" s="1" t="s">
        <v>8</v>
      </c>
      <c r="E233" s="1">
        <f>IF(Tabelle_Frageboegen[[#This Row],[Anschlussinteresse:]]="ja",1,0)</f>
        <v>0</v>
      </c>
      <c r="F233" s="1">
        <f>IF(Tabelle_Frageboegen[[#This Row],[Anschlussinteresse:]]="ja &amp; unklar",1,0)</f>
        <v>0</v>
      </c>
      <c r="G233" s="1">
        <f>IF(Tabelle_Frageboegen[[#This Row],[Anschlussinteresse:]]="unklar",1,0)</f>
        <v>0</v>
      </c>
      <c r="H233" s="1">
        <f>IF(Tabelle_Frageboegen[[#This Row],[Anschlussinteresse:]]="nein &amp; unklar",1,0)</f>
        <v>0</v>
      </c>
      <c r="I233" s="1">
        <f>IF(Tabelle_Frageboegen[[#This Row],[Anschlussinteresse:]]="nein",1,0)</f>
        <v>1</v>
      </c>
      <c r="J233" s="1" t="s">
        <v>11</v>
      </c>
      <c r="K233" s="1">
        <f>IF(ISNUMBER(SEARCH("Heizöl",Tabelle_Frageboegen[[#This Row],[Bisheriger Energieträger:]]))=TRUE,1,0)</f>
        <v>0</v>
      </c>
      <c r="L233" s="1">
        <f>IF(ISNUMBER(SEARCH("Erdgas",Tabelle_Frageboegen[[#This Row],[Bisheriger Energieträger:]]))=TRUE,1,0)</f>
        <v>1</v>
      </c>
      <c r="M233" s="1">
        <f>IF(ISNUMBER(SEARCH("Flüssiggas",Tabelle_Frageboegen[[#This Row],[Bisheriger Energieträger:]]))=TRUE,1,0)</f>
        <v>0</v>
      </c>
      <c r="N233" s="1">
        <f>IF(ISNUMBER(SEARCH("Strom",Tabelle_Frageboegen[[#This Row],[Bisheriger Energieträger:]]))=TRUE,1,0)</f>
        <v>0</v>
      </c>
      <c r="O233" s="1">
        <f>IF(ISNUMBER(SEARCH("Wärmepumpe",Tabelle_Frageboegen[[#This Row],[Bisheriger Energieträger:]]))=TRUE,1,0)</f>
        <v>0</v>
      </c>
      <c r="P233" s="1">
        <f>IF(ISNUMBER(SEARCH("Holz",Tabelle_Frageboegen[[#This Row],[Bisheriger Energieträger:]]))=TRUE,1,0)</f>
        <v>0</v>
      </c>
      <c r="Q233" s="1">
        <f>IF(ISNUMBER(SEARCH("Pellets",Tabelle_Frageboegen[[#This Row],[Bisheriger Energieträger:]]))=TRUE,1,0)</f>
        <v>0</v>
      </c>
      <c r="R233" s="1">
        <f>IF(ISNUMBER(SEARCH("Hackschnitzel",Tabelle_Frageboegen[[#This Row],[Bisheriger Energieträger:]]))=TRUE,1,0)</f>
        <v>0</v>
      </c>
      <c r="S233" s="1">
        <f>IF(ISNUMBER(SEARCH("anderes",Tabelle_Frageboegen[[#This Row],[Bisheriger Energieträger:]]))=TRUE,1,0)</f>
        <v>0</v>
      </c>
      <c r="T233" s="2">
        <v>0</v>
      </c>
      <c r="U233" s="2">
        <v>0</v>
      </c>
      <c r="V233" s="2">
        <v>0</v>
      </c>
      <c r="W233" s="2">
        <v>0</v>
      </c>
      <c r="X233" s="2">
        <v>0</v>
      </c>
      <c r="Y233" s="2">
        <v>0</v>
      </c>
      <c r="Z233" s="2">
        <v>0</v>
      </c>
      <c r="AA233" s="2">
        <v>0</v>
      </c>
      <c r="AB233" s="3">
        <f>IF(SUM(Tabelle_Frageboegen[[#This Row],[Heizöl (l/a)]:[Holzhackschnitzel (Schüttraummeter/a):]])=0,1,0)</f>
        <v>1</v>
      </c>
    </row>
    <row r="234" spans="1:28" x14ac:dyDescent="0.25">
      <c r="A234" s="1">
        <v>219</v>
      </c>
      <c r="B234" s="1" t="s">
        <v>56</v>
      </c>
      <c r="C234" s="1" t="s">
        <v>140</v>
      </c>
      <c r="D234" s="1" t="s">
        <v>4</v>
      </c>
      <c r="E234" s="1">
        <f>IF(Tabelle_Frageboegen[[#This Row],[Anschlussinteresse:]]="ja",1,0)</f>
        <v>1</v>
      </c>
      <c r="F234" s="1">
        <f>IF(Tabelle_Frageboegen[[#This Row],[Anschlussinteresse:]]="ja &amp; unklar",1,0)</f>
        <v>0</v>
      </c>
      <c r="G234" s="1">
        <f>IF(Tabelle_Frageboegen[[#This Row],[Anschlussinteresse:]]="unklar",1,0)</f>
        <v>0</v>
      </c>
      <c r="H234" s="1">
        <f>IF(Tabelle_Frageboegen[[#This Row],[Anschlussinteresse:]]="nein &amp; unklar",1,0)</f>
        <v>0</v>
      </c>
      <c r="I234" s="1">
        <f>IF(Tabelle_Frageboegen[[#This Row],[Anschlussinteresse:]]="nein",1,0)</f>
        <v>0</v>
      </c>
      <c r="J234" s="1" t="s">
        <v>11</v>
      </c>
      <c r="K234" s="1">
        <f>IF(ISNUMBER(SEARCH("Heizöl",Tabelle_Frageboegen[[#This Row],[Bisheriger Energieträger:]]))=TRUE,1,0)</f>
        <v>0</v>
      </c>
      <c r="L234" s="1">
        <f>IF(ISNUMBER(SEARCH("Erdgas",Tabelle_Frageboegen[[#This Row],[Bisheriger Energieträger:]]))=TRUE,1,0)</f>
        <v>1</v>
      </c>
      <c r="M234" s="1">
        <f>IF(ISNUMBER(SEARCH("Flüssiggas",Tabelle_Frageboegen[[#This Row],[Bisheriger Energieträger:]]))=TRUE,1,0)</f>
        <v>0</v>
      </c>
      <c r="N234" s="1">
        <f>IF(ISNUMBER(SEARCH("Strom",Tabelle_Frageboegen[[#This Row],[Bisheriger Energieträger:]]))=TRUE,1,0)</f>
        <v>0</v>
      </c>
      <c r="O234" s="1">
        <f>IF(ISNUMBER(SEARCH("Wärmepumpe",Tabelle_Frageboegen[[#This Row],[Bisheriger Energieträger:]]))=TRUE,1,0)</f>
        <v>0</v>
      </c>
      <c r="P234" s="1">
        <f>IF(ISNUMBER(SEARCH("Holz",Tabelle_Frageboegen[[#This Row],[Bisheriger Energieträger:]]))=TRUE,1,0)</f>
        <v>0</v>
      </c>
      <c r="Q234" s="1">
        <f>IF(ISNUMBER(SEARCH("Pellets",Tabelle_Frageboegen[[#This Row],[Bisheriger Energieträger:]]))=TRUE,1,0)</f>
        <v>0</v>
      </c>
      <c r="R234" s="1">
        <f>IF(ISNUMBER(SEARCH("Hackschnitzel",Tabelle_Frageboegen[[#This Row],[Bisheriger Energieträger:]]))=TRUE,1,0)</f>
        <v>0</v>
      </c>
      <c r="S234" s="1">
        <f>IF(ISNUMBER(SEARCH("anderes",Tabelle_Frageboegen[[#This Row],[Bisheriger Energieträger:]]))=TRUE,1,0)</f>
        <v>0</v>
      </c>
      <c r="T234" s="2">
        <v>0</v>
      </c>
      <c r="U234" s="2">
        <v>1181.8181818181818</v>
      </c>
      <c r="V234" s="2">
        <v>0</v>
      </c>
      <c r="W234" s="2">
        <v>0</v>
      </c>
      <c r="X234" s="2">
        <v>0</v>
      </c>
      <c r="Y234" s="2">
        <v>0</v>
      </c>
      <c r="Z234" s="2">
        <v>0</v>
      </c>
      <c r="AA234" s="2">
        <v>0</v>
      </c>
      <c r="AB234" s="3">
        <f>IF(SUM(Tabelle_Frageboegen[[#This Row],[Heizöl (l/a)]:[Holzhackschnitzel (Schüttraummeter/a):]])=0,1,0)</f>
        <v>0</v>
      </c>
    </row>
    <row r="235" spans="1:28" x14ac:dyDescent="0.25">
      <c r="A235" s="1">
        <v>220</v>
      </c>
      <c r="B235" s="1" t="s">
        <v>94</v>
      </c>
      <c r="C235" s="1" t="s">
        <v>149</v>
      </c>
      <c r="D235" s="1" t="s">
        <v>4</v>
      </c>
      <c r="E235" s="1">
        <f>IF(Tabelle_Frageboegen[[#This Row],[Anschlussinteresse:]]="ja",1,0)</f>
        <v>1</v>
      </c>
      <c r="F235" s="1">
        <f>IF(Tabelle_Frageboegen[[#This Row],[Anschlussinteresse:]]="ja &amp; unklar",1,0)</f>
        <v>0</v>
      </c>
      <c r="G235" s="1">
        <f>IF(Tabelle_Frageboegen[[#This Row],[Anschlussinteresse:]]="unklar",1,0)</f>
        <v>0</v>
      </c>
      <c r="H235" s="1">
        <f>IF(Tabelle_Frageboegen[[#This Row],[Anschlussinteresse:]]="nein &amp; unklar",1,0)</f>
        <v>0</v>
      </c>
      <c r="I235" s="1">
        <f>IF(Tabelle_Frageboegen[[#This Row],[Anschlussinteresse:]]="nein",1,0)</f>
        <v>0</v>
      </c>
      <c r="J235" s="1" t="s">
        <v>39</v>
      </c>
      <c r="K235" s="1">
        <f>IF(ISNUMBER(SEARCH("Heizöl",Tabelle_Frageboegen[[#This Row],[Bisheriger Energieträger:]]))=TRUE,1,0)</f>
        <v>1</v>
      </c>
      <c r="L235" s="1">
        <f>IF(ISNUMBER(SEARCH("Erdgas",Tabelle_Frageboegen[[#This Row],[Bisheriger Energieträger:]]))=TRUE,1,0)</f>
        <v>0</v>
      </c>
      <c r="M235" s="1">
        <f>IF(ISNUMBER(SEARCH("Flüssiggas",Tabelle_Frageboegen[[#This Row],[Bisheriger Energieträger:]]))=TRUE,1,0)</f>
        <v>0</v>
      </c>
      <c r="N235" s="1">
        <f>IF(ISNUMBER(SEARCH("Strom",Tabelle_Frageboegen[[#This Row],[Bisheriger Energieträger:]]))=TRUE,1,0)</f>
        <v>0</v>
      </c>
      <c r="O235" s="1">
        <f>IF(ISNUMBER(SEARCH("Wärmepumpe",Tabelle_Frageboegen[[#This Row],[Bisheriger Energieträger:]]))=TRUE,1,0)</f>
        <v>0</v>
      </c>
      <c r="P235" s="1">
        <f>IF(ISNUMBER(SEARCH("Holz",Tabelle_Frageboegen[[#This Row],[Bisheriger Energieträger:]]))=TRUE,1,0)</f>
        <v>1</v>
      </c>
      <c r="Q235" s="1">
        <f>IF(ISNUMBER(SEARCH("Pellets",Tabelle_Frageboegen[[#This Row],[Bisheriger Energieträger:]]))=TRUE,1,0)</f>
        <v>0</v>
      </c>
      <c r="R235" s="1">
        <f>IF(ISNUMBER(SEARCH("Hackschnitzel",Tabelle_Frageboegen[[#This Row],[Bisheriger Energieträger:]]))=TRUE,1,0)</f>
        <v>0</v>
      </c>
      <c r="S235" s="1">
        <f>IF(ISNUMBER(SEARCH("anderes",Tabelle_Frageboegen[[#This Row],[Bisheriger Energieträger:]]))=TRUE,1,0)</f>
        <v>0</v>
      </c>
      <c r="T235" s="2">
        <v>4000</v>
      </c>
      <c r="U235" s="2">
        <v>0</v>
      </c>
      <c r="V235" s="2">
        <v>0</v>
      </c>
      <c r="W235" s="2">
        <v>0</v>
      </c>
      <c r="X235" s="2">
        <v>0</v>
      </c>
      <c r="Y235" s="2">
        <v>4.5999999999999996</v>
      </c>
      <c r="Z235" s="2">
        <v>0</v>
      </c>
      <c r="AA235" s="2">
        <v>0</v>
      </c>
      <c r="AB235" s="3">
        <f>IF(SUM(Tabelle_Frageboegen[[#This Row],[Heizöl (l/a)]:[Holzhackschnitzel (Schüttraummeter/a):]])=0,1,0)</f>
        <v>0</v>
      </c>
    </row>
    <row r="236" spans="1:28" x14ac:dyDescent="0.25">
      <c r="A236" s="1">
        <v>221</v>
      </c>
      <c r="B236" s="1" t="s">
        <v>54</v>
      </c>
      <c r="C236" s="1" t="s">
        <v>140</v>
      </c>
      <c r="D236" s="1" t="s">
        <v>8</v>
      </c>
      <c r="E236" s="1">
        <f>IF(Tabelle_Frageboegen[[#This Row],[Anschlussinteresse:]]="ja",1,0)</f>
        <v>0</v>
      </c>
      <c r="F236" s="1">
        <f>IF(Tabelle_Frageboegen[[#This Row],[Anschlussinteresse:]]="ja &amp; unklar",1,0)</f>
        <v>0</v>
      </c>
      <c r="G236" s="1">
        <f>IF(Tabelle_Frageboegen[[#This Row],[Anschlussinteresse:]]="unklar",1,0)</f>
        <v>0</v>
      </c>
      <c r="H236" s="1">
        <f>IF(Tabelle_Frageboegen[[#This Row],[Anschlussinteresse:]]="nein &amp; unklar",1,0)</f>
        <v>0</v>
      </c>
      <c r="I236" s="1">
        <f>IF(Tabelle_Frageboegen[[#This Row],[Anschlussinteresse:]]="nein",1,0)</f>
        <v>1</v>
      </c>
      <c r="J236" s="1" t="s">
        <v>14</v>
      </c>
      <c r="K236" s="1">
        <f>IF(ISNUMBER(SEARCH("Heizöl",Tabelle_Frageboegen[[#This Row],[Bisheriger Energieträger:]]))=TRUE,1,0)</f>
        <v>0</v>
      </c>
      <c r="L236" s="1">
        <f>IF(ISNUMBER(SEARCH("Erdgas",Tabelle_Frageboegen[[#This Row],[Bisheriger Energieträger:]]))=TRUE,1,0)</f>
        <v>0</v>
      </c>
      <c r="M236" s="1">
        <f>IF(ISNUMBER(SEARCH("Flüssiggas",Tabelle_Frageboegen[[#This Row],[Bisheriger Energieträger:]]))=TRUE,1,0)</f>
        <v>0</v>
      </c>
      <c r="N236" s="1">
        <f>IF(ISNUMBER(SEARCH("Strom",Tabelle_Frageboegen[[#This Row],[Bisheriger Energieträger:]]))=TRUE,1,0)</f>
        <v>0</v>
      </c>
      <c r="O236" s="1">
        <f>IF(ISNUMBER(SEARCH("Wärmepumpe",Tabelle_Frageboegen[[#This Row],[Bisheriger Energieträger:]]))=TRUE,1,0)</f>
        <v>1</v>
      </c>
      <c r="P236" s="1">
        <f>IF(ISNUMBER(SEARCH("Holz",Tabelle_Frageboegen[[#This Row],[Bisheriger Energieträger:]]))=TRUE,1,0)</f>
        <v>0</v>
      </c>
      <c r="Q236" s="1">
        <f>IF(ISNUMBER(SEARCH("Pellets",Tabelle_Frageboegen[[#This Row],[Bisheriger Energieträger:]]))=TRUE,1,0)</f>
        <v>0</v>
      </c>
      <c r="R236" s="1">
        <f>IF(ISNUMBER(SEARCH("Hackschnitzel",Tabelle_Frageboegen[[#This Row],[Bisheriger Energieträger:]]))=TRUE,1,0)</f>
        <v>0</v>
      </c>
      <c r="S236" s="1">
        <f>IF(ISNUMBER(SEARCH("anderes",Tabelle_Frageboegen[[#This Row],[Bisheriger Energieträger:]]))=TRUE,1,0)</f>
        <v>0</v>
      </c>
      <c r="T236" s="2">
        <v>0</v>
      </c>
      <c r="U236" s="2">
        <v>0</v>
      </c>
      <c r="V236" s="2">
        <v>0</v>
      </c>
      <c r="W236" s="2">
        <v>0</v>
      </c>
      <c r="X236" s="2">
        <v>0</v>
      </c>
      <c r="Y236" s="2">
        <v>0</v>
      </c>
      <c r="Z236" s="2">
        <v>0</v>
      </c>
      <c r="AA236" s="2">
        <v>0</v>
      </c>
      <c r="AB236" s="3">
        <f>IF(SUM(Tabelle_Frageboegen[[#This Row],[Heizöl (l/a)]:[Holzhackschnitzel (Schüttraummeter/a):]])=0,1,0)</f>
        <v>1</v>
      </c>
    </row>
    <row r="237" spans="1:28" x14ac:dyDescent="0.25">
      <c r="A237" s="1">
        <v>222</v>
      </c>
      <c r="B237" s="1" t="s">
        <v>56</v>
      </c>
      <c r="C237" s="1" t="s">
        <v>140</v>
      </c>
      <c r="D237" s="1" t="s">
        <v>4</v>
      </c>
      <c r="E237" s="1">
        <f>IF(Tabelle_Frageboegen[[#This Row],[Anschlussinteresse:]]="ja",1,0)</f>
        <v>1</v>
      </c>
      <c r="F237" s="1">
        <f>IF(Tabelle_Frageboegen[[#This Row],[Anschlussinteresse:]]="ja &amp; unklar",1,0)</f>
        <v>0</v>
      </c>
      <c r="G237" s="1">
        <f>IF(Tabelle_Frageboegen[[#This Row],[Anschlussinteresse:]]="unklar",1,0)</f>
        <v>0</v>
      </c>
      <c r="H237" s="1">
        <f>IF(Tabelle_Frageboegen[[#This Row],[Anschlussinteresse:]]="nein &amp; unklar",1,0)</f>
        <v>0</v>
      </c>
      <c r="I237" s="1">
        <f>IF(Tabelle_Frageboegen[[#This Row],[Anschlussinteresse:]]="nein",1,0)</f>
        <v>0</v>
      </c>
      <c r="J237" s="1" t="s">
        <v>10</v>
      </c>
      <c r="K237" s="1">
        <f>IF(ISNUMBER(SEARCH("Heizöl",Tabelle_Frageboegen[[#This Row],[Bisheriger Energieträger:]]))=TRUE,1,0)</f>
        <v>1</v>
      </c>
      <c r="L237" s="1">
        <f>IF(ISNUMBER(SEARCH("Erdgas",Tabelle_Frageboegen[[#This Row],[Bisheriger Energieträger:]]))=TRUE,1,0)</f>
        <v>0</v>
      </c>
      <c r="M237" s="1">
        <f>IF(ISNUMBER(SEARCH("Flüssiggas",Tabelle_Frageboegen[[#This Row],[Bisheriger Energieträger:]]))=TRUE,1,0)</f>
        <v>0</v>
      </c>
      <c r="N237" s="1">
        <f>IF(ISNUMBER(SEARCH("Strom",Tabelle_Frageboegen[[#This Row],[Bisheriger Energieträger:]]))=TRUE,1,0)</f>
        <v>0</v>
      </c>
      <c r="O237" s="1">
        <f>IF(ISNUMBER(SEARCH("Wärmepumpe",Tabelle_Frageboegen[[#This Row],[Bisheriger Energieträger:]]))=TRUE,1,0)</f>
        <v>0</v>
      </c>
      <c r="P237" s="1">
        <f>IF(ISNUMBER(SEARCH("Holz",Tabelle_Frageboegen[[#This Row],[Bisheriger Energieträger:]]))=TRUE,1,0)</f>
        <v>0</v>
      </c>
      <c r="Q237" s="1">
        <f>IF(ISNUMBER(SEARCH("Pellets",Tabelle_Frageboegen[[#This Row],[Bisheriger Energieträger:]]))=TRUE,1,0)</f>
        <v>0</v>
      </c>
      <c r="R237" s="1">
        <f>IF(ISNUMBER(SEARCH("Hackschnitzel",Tabelle_Frageboegen[[#This Row],[Bisheriger Energieträger:]]))=TRUE,1,0)</f>
        <v>0</v>
      </c>
      <c r="S237" s="1">
        <f>IF(ISNUMBER(SEARCH("anderes",Tabelle_Frageboegen[[#This Row],[Bisheriger Energieträger:]]))=TRUE,1,0)</f>
        <v>0</v>
      </c>
      <c r="T237" s="2">
        <v>2500</v>
      </c>
      <c r="U237" s="2">
        <v>0</v>
      </c>
      <c r="V237" s="2">
        <v>0</v>
      </c>
      <c r="W237" s="2">
        <v>0</v>
      </c>
      <c r="X237" s="2">
        <v>0</v>
      </c>
      <c r="Y237" s="2">
        <v>0</v>
      </c>
      <c r="Z237" s="2">
        <v>0</v>
      </c>
      <c r="AA237" s="2">
        <v>0</v>
      </c>
      <c r="AB237" s="3">
        <f>IF(SUM(Tabelle_Frageboegen[[#This Row],[Heizöl (l/a)]:[Holzhackschnitzel (Schüttraummeter/a):]])=0,1,0)</f>
        <v>0</v>
      </c>
    </row>
    <row r="238" spans="1:28" x14ac:dyDescent="0.25">
      <c r="A238" s="1">
        <v>223</v>
      </c>
      <c r="B238" s="1" t="s">
        <v>56</v>
      </c>
      <c r="C238" s="1" t="s">
        <v>140</v>
      </c>
      <c r="D238" s="1" t="s">
        <v>4</v>
      </c>
      <c r="E238" s="1">
        <f>IF(Tabelle_Frageboegen[[#This Row],[Anschlussinteresse:]]="ja",1,0)</f>
        <v>1</v>
      </c>
      <c r="F238" s="1">
        <f>IF(Tabelle_Frageboegen[[#This Row],[Anschlussinteresse:]]="ja &amp; unklar",1,0)</f>
        <v>0</v>
      </c>
      <c r="G238" s="1">
        <f>IF(Tabelle_Frageboegen[[#This Row],[Anschlussinteresse:]]="unklar",1,0)</f>
        <v>0</v>
      </c>
      <c r="H238" s="1">
        <f>IF(Tabelle_Frageboegen[[#This Row],[Anschlussinteresse:]]="nein &amp; unklar",1,0)</f>
        <v>0</v>
      </c>
      <c r="I238" s="1">
        <f>IF(Tabelle_Frageboegen[[#This Row],[Anschlussinteresse:]]="nein",1,0)</f>
        <v>0</v>
      </c>
      <c r="J238" s="1" t="s">
        <v>53</v>
      </c>
      <c r="K238" s="1">
        <f>IF(ISNUMBER(SEARCH("Heizöl",Tabelle_Frageboegen[[#This Row],[Bisheriger Energieträger:]]))=TRUE,1,0)</f>
        <v>0</v>
      </c>
      <c r="L238" s="1">
        <f>IF(ISNUMBER(SEARCH("Erdgas",Tabelle_Frageboegen[[#This Row],[Bisheriger Energieträger:]]))=TRUE,1,0)</f>
        <v>1</v>
      </c>
      <c r="M238" s="1">
        <f>IF(ISNUMBER(SEARCH("Flüssiggas",Tabelle_Frageboegen[[#This Row],[Bisheriger Energieträger:]]))=TRUE,1,0)</f>
        <v>0</v>
      </c>
      <c r="N238" s="1">
        <f>IF(ISNUMBER(SEARCH("Strom",Tabelle_Frageboegen[[#This Row],[Bisheriger Energieträger:]]))=TRUE,1,0)</f>
        <v>0</v>
      </c>
      <c r="O238" s="1">
        <f>IF(ISNUMBER(SEARCH("Wärmepumpe",Tabelle_Frageboegen[[#This Row],[Bisheriger Energieträger:]]))=TRUE,1,0)</f>
        <v>0</v>
      </c>
      <c r="P238" s="1">
        <f>IF(ISNUMBER(SEARCH("Holz",Tabelle_Frageboegen[[#This Row],[Bisheriger Energieträger:]]))=TRUE,1,0)</f>
        <v>1</v>
      </c>
      <c r="Q238" s="1">
        <f>IF(ISNUMBER(SEARCH("Pellets",Tabelle_Frageboegen[[#This Row],[Bisheriger Energieträger:]]))=TRUE,1,0)</f>
        <v>0</v>
      </c>
      <c r="R238" s="1">
        <f>IF(ISNUMBER(SEARCH("Hackschnitzel",Tabelle_Frageboegen[[#This Row],[Bisheriger Energieträger:]]))=TRUE,1,0)</f>
        <v>0</v>
      </c>
      <c r="S238" s="1">
        <f>IF(ISNUMBER(SEARCH("anderes",Tabelle_Frageboegen[[#This Row],[Bisheriger Energieträger:]]))=TRUE,1,0)</f>
        <v>0</v>
      </c>
      <c r="T238" s="2">
        <v>0</v>
      </c>
      <c r="U238" s="2">
        <v>600</v>
      </c>
      <c r="V238" s="2">
        <v>0</v>
      </c>
      <c r="W238" s="2">
        <v>0</v>
      </c>
      <c r="X238" s="2">
        <v>0</v>
      </c>
      <c r="Y238" s="2">
        <v>3</v>
      </c>
      <c r="Z238" s="2">
        <v>0</v>
      </c>
      <c r="AA238" s="2">
        <v>0</v>
      </c>
      <c r="AB238" s="3">
        <f>IF(SUM(Tabelle_Frageboegen[[#This Row],[Heizöl (l/a)]:[Holzhackschnitzel (Schüttraummeter/a):]])=0,1,0)</f>
        <v>0</v>
      </c>
    </row>
    <row r="239" spans="1:28" x14ac:dyDescent="0.25">
      <c r="A239" s="1">
        <v>224</v>
      </c>
      <c r="B239" s="1" t="s">
        <v>38</v>
      </c>
      <c r="C239" s="1" t="s">
        <v>145</v>
      </c>
      <c r="D239" s="1" t="s">
        <v>4</v>
      </c>
      <c r="E239" s="1">
        <f>IF(Tabelle_Frageboegen[[#This Row],[Anschlussinteresse:]]="ja",1,0)</f>
        <v>1</v>
      </c>
      <c r="F239" s="1">
        <f>IF(Tabelle_Frageboegen[[#This Row],[Anschlussinteresse:]]="ja &amp; unklar",1,0)</f>
        <v>0</v>
      </c>
      <c r="G239" s="1">
        <f>IF(Tabelle_Frageboegen[[#This Row],[Anschlussinteresse:]]="unklar",1,0)</f>
        <v>0</v>
      </c>
      <c r="H239" s="1">
        <f>IF(Tabelle_Frageboegen[[#This Row],[Anschlussinteresse:]]="nein &amp; unklar",1,0)</f>
        <v>0</v>
      </c>
      <c r="I239" s="1">
        <f>IF(Tabelle_Frageboegen[[#This Row],[Anschlussinteresse:]]="nein",1,0)</f>
        <v>0</v>
      </c>
      <c r="J239" s="1" t="s">
        <v>35</v>
      </c>
      <c r="K239" s="1">
        <f>IF(ISNUMBER(SEARCH("Heizöl",Tabelle_Frageboegen[[#This Row],[Bisheriger Energieträger:]]))=TRUE,1,0)</f>
        <v>0</v>
      </c>
      <c r="L239" s="1">
        <f>IF(ISNUMBER(SEARCH("Erdgas",Tabelle_Frageboegen[[#This Row],[Bisheriger Energieträger:]]))=TRUE,1,0)</f>
        <v>0</v>
      </c>
      <c r="M239" s="1">
        <f>IF(ISNUMBER(SEARCH("Flüssiggas",Tabelle_Frageboegen[[#This Row],[Bisheriger Energieträger:]]))=TRUE,1,0)</f>
        <v>1</v>
      </c>
      <c r="N239" s="1">
        <f>IF(ISNUMBER(SEARCH("Strom",Tabelle_Frageboegen[[#This Row],[Bisheriger Energieträger:]]))=TRUE,1,0)</f>
        <v>0</v>
      </c>
      <c r="O239" s="1">
        <f>IF(ISNUMBER(SEARCH("Wärmepumpe",Tabelle_Frageboegen[[#This Row],[Bisheriger Energieträger:]]))=TRUE,1,0)</f>
        <v>0</v>
      </c>
      <c r="P239" s="1">
        <f>IF(ISNUMBER(SEARCH("Holz",Tabelle_Frageboegen[[#This Row],[Bisheriger Energieträger:]]))=TRUE,1,0)</f>
        <v>1</v>
      </c>
      <c r="Q239" s="1">
        <f>IF(ISNUMBER(SEARCH("Pellets",Tabelle_Frageboegen[[#This Row],[Bisheriger Energieträger:]]))=TRUE,1,0)</f>
        <v>0</v>
      </c>
      <c r="R239" s="1">
        <f>IF(ISNUMBER(SEARCH("Hackschnitzel",Tabelle_Frageboegen[[#This Row],[Bisheriger Energieträger:]]))=TRUE,1,0)</f>
        <v>0</v>
      </c>
      <c r="S239" s="1">
        <f>IF(ISNUMBER(SEARCH("anderes",Tabelle_Frageboegen[[#This Row],[Bisheriger Energieträger:]]))=TRUE,1,0)</f>
        <v>0</v>
      </c>
      <c r="T239" s="2">
        <v>0</v>
      </c>
      <c r="U239" s="2">
        <v>0</v>
      </c>
      <c r="V239" s="2">
        <v>0</v>
      </c>
      <c r="W239" s="2">
        <v>0</v>
      </c>
      <c r="X239" s="2">
        <v>0</v>
      </c>
      <c r="Y239" s="2">
        <v>0</v>
      </c>
      <c r="Z239" s="2">
        <v>0</v>
      </c>
      <c r="AA239" s="2">
        <v>0</v>
      </c>
      <c r="AB239" s="3">
        <f>IF(SUM(Tabelle_Frageboegen[[#This Row],[Heizöl (l/a)]:[Holzhackschnitzel (Schüttraummeter/a):]])=0,1,0)</f>
        <v>1</v>
      </c>
    </row>
    <row r="240" spans="1:28" x14ac:dyDescent="0.25">
      <c r="A240" s="1">
        <v>225</v>
      </c>
      <c r="B240" s="1" t="s">
        <v>63</v>
      </c>
      <c r="C240" s="1" t="s">
        <v>140</v>
      </c>
      <c r="D240" s="1" t="s">
        <v>6</v>
      </c>
      <c r="E240" s="1">
        <f>IF(Tabelle_Frageboegen[[#This Row],[Anschlussinteresse:]]="ja",1,0)</f>
        <v>0</v>
      </c>
      <c r="F240" s="1">
        <f>IF(Tabelle_Frageboegen[[#This Row],[Anschlussinteresse:]]="ja &amp; unklar",1,0)</f>
        <v>0</v>
      </c>
      <c r="G240" s="1">
        <f>IF(Tabelle_Frageboegen[[#This Row],[Anschlussinteresse:]]="unklar",1,0)</f>
        <v>1</v>
      </c>
      <c r="H240" s="1">
        <f>IF(Tabelle_Frageboegen[[#This Row],[Anschlussinteresse:]]="nein &amp; unklar",1,0)</f>
        <v>0</v>
      </c>
      <c r="I240" s="1">
        <f>IF(Tabelle_Frageboegen[[#This Row],[Anschlussinteresse:]]="nein",1,0)</f>
        <v>0</v>
      </c>
      <c r="J240" s="1" t="s">
        <v>11</v>
      </c>
      <c r="K240" s="1">
        <f>IF(ISNUMBER(SEARCH("Heizöl",Tabelle_Frageboegen[[#This Row],[Bisheriger Energieträger:]]))=TRUE,1,0)</f>
        <v>0</v>
      </c>
      <c r="L240" s="1">
        <f>IF(ISNUMBER(SEARCH("Erdgas",Tabelle_Frageboegen[[#This Row],[Bisheriger Energieträger:]]))=TRUE,1,0)</f>
        <v>1</v>
      </c>
      <c r="M240" s="1">
        <f>IF(ISNUMBER(SEARCH("Flüssiggas",Tabelle_Frageboegen[[#This Row],[Bisheriger Energieträger:]]))=TRUE,1,0)</f>
        <v>0</v>
      </c>
      <c r="N240" s="1">
        <f>IF(ISNUMBER(SEARCH("Strom",Tabelle_Frageboegen[[#This Row],[Bisheriger Energieträger:]]))=TRUE,1,0)</f>
        <v>0</v>
      </c>
      <c r="O240" s="1">
        <f>IF(ISNUMBER(SEARCH("Wärmepumpe",Tabelle_Frageboegen[[#This Row],[Bisheriger Energieträger:]]))=TRUE,1,0)</f>
        <v>0</v>
      </c>
      <c r="P240" s="1">
        <f>IF(ISNUMBER(SEARCH("Holz",Tabelle_Frageboegen[[#This Row],[Bisheriger Energieträger:]]))=TRUE,1,0)</f>
        <v>0</v>
      </c>
      <c r="Q240" s="1">
        <f>IF(ISNUMBER(SEARCH("Pellets",Tabelle_Frageboegen[[#This Row],[Bisheriger Energieträger:]]))=TRUE,1,0)</f>
        <v>0</v>
      </c>
      <c r="R240" s="1">
        <f>IF(ISNUMBER(SEARCH("Hackschnitzel",Tabelle_Frageboegen[[#This Row],[Bisheriger Energieträger:]]))=TRUE,1,0)</f>
        <v>0</v>
      </c>
      <c r="S240" s="1">
        <f>IF(ISNUMBER(SEARCH("anderes",Tabelle_Frageboegen[[#This Row],[Bisheriger Energieträger:]]))=TRUE,1,0)</f>
        <v>0</v>
      </c>
      <c r="T240" s="2">
        <v>0</v>
      </c>
      <c r="U240" s="2">
        <v>1500</v>
      </c>
      <c r="V240" s="2">
        <v>0</v>
      </c>
      <c r="W240" s="2">
        <v>0</v>
      </c>
      <c r="X240" s="2">
        <v>0</v>
      </c>
      <c r="Y240" s="2">
        <v>0</v>
      </c>
      <c r="Z240" s="2">
        <v>0</v>
      </c>
      <c r="AA240" s="2">
        <v>0</v>
      </c>
      <c r="AB240" s="3">
        <f>IF(SUM(Tabelle_Frageboegen[[#This Row],[Heizöl (l/a)]:[Holzhackschnitzel (Schüttraummeter/a):]])=0,1,0)</f>
        <v>0</v>
      </c>
    </row>
    <row r="241" spans="1:28" x14ac:dyDescent="0.25">
      <c r="A241" s="1">
        <v>226</v>
      </c>
      <c r="B241" s="1" t="s">
        <v>40</v>
      </c>
      <c r="C241" s="1" t="s">
        <v>142</v>
      </c>
      <c r="D241" s="1" t="s">
        <v>4</v>
      </c>
      <c r="E241" s="1">
        <f>IF(Tabelle_Frageboegen[[#This Row],[Anschlussinteresse:]]="ja",1,0)</f>
        <v>1</v>
      </c>
      <c r="F241" s="1">
        <f>IF(Tabelle_Frageboegen[[#This Row],[Anschlussinteresse:]]="ja &amp; unklar",1,0)</f>
        <v>0</v>
      </c>
      <c r="G241" s="1">
        <f>IF(Tabelle_Frageboegen[[#This Row],[Anschlussinteresse:]]="unklar",1,0)</f>
        <v>0</v>
      </c>
      <c r="H241" s="1">
        <f>IF(Tabelle_Frageboegen[[#This Row],[Anschlussinteresse:]]="nein &amp; unklar",1,0)</f>
        <v>0</v>
      </c>
      <c r="I241" s="1">
        <f>IF(Tabelle_Frageboegen[[#This Row],[Anschlussinteresse:]]="nein",1,0)</f>
        <v>0</v>
      </c>
      <c r="J241" s="1" t="s">
        <v>39</v>
      </c>
      <c r="K241" s="1">
        <f>IF(ISNUMBER(SEARCH("Heizöl",Tabelle_Frageboegen[[#This Row],[Bisheriger Energieträger:]]))=TRUE,1,0)</f>
        <v>1</v>
      </c>
      <c r="L241" s="1">
        <f>IF(ISNUMBER(SEARCH("Erdgas",Tabelle_Frageboegen[[#This Row],[Bisheriger Energieträger:]]))=TRUE,1,0)</f>
        <v>0</v>
      </c>
      <c r="M241" s="1">
        <f>IF(ISNUMBER(SEARCH("Flüssiggas",Tabelle_Frageboegen[[#This Row],[Bisheriger Energieträger:]]))=TRUE,1,0)</f>
        <v>0</v>
      </c>
      <c r="N241" s="1">
        <f>IF(ISNUMBER(SEARCH("Strom",Tabelle_Frageboegen[[#This Row],[Bisheriger Energieträger:]]))=TRUE,1,0)</f>
        <v>0</v>
      </c>
      <c r="O241" s="1">
        <f>IF(ISNUMBER(SEARCH("Wärmepumpe",Tabelle_Frageboegen[[#This Row],[Bisheriger Energieträger:]]))=TRUE,1,0)</f>
        <v>0</v>
      </c>
      <c r="P241" s="1">
        <f>IF(ISNUMBER(SEARCH("Holz",Tabelle_Frageboegen[[#This Row],[Bisheriger Energieträger:]]))=TRUE,1,0)</f>
        <v>1</v>
      </c>
      <c r="Q241" s="1">
        <f>IF(ISNUMBER(SEARCH("Pellets",Tabelle_Frageboegen[[#This Row],[Bisheriger Energieträger:]]))=TRUE,1,0)</f>
        <v>0</v>
      </c>
      <c r="R241" s="1">
        <f>IF(ISNUMBER(SEARCH("Hackschnitzel",Tabelle_Frageboegen[[#This Row],[Bisheriger Energieträger:]]))=TRUE,1,0)</f>
        <v>0</v>
      </c>
      <c r="S241" s="1">
        <f>IF(ISNUMBER(SEARCH("anderes",Tabelle_Frageboegen[[#This Row],[Bisheriger Energieträger:]]))=TRUE,1,0)</f>
        <v>0</v>
      </c>
      <c r="T241" s="2">
        <v>1200</v>
      </c>
      <c r="U241" s="2">
        <v>0</v>
      </c>
      <c r="V241" s="2">
        <v>0</v>
      </c>
      <c r="W241" s="2">
        <v>0</v>
      </c>
      <c r="X241" s="2">
        <v>0</v>
      </c>
      <c r="Y241" s="2">
        <v>6</v>
      </c>
      <c r="Z241" s="2">
        <v>0</v>
      </c>
      <c r="AA241" s="2">
        <v>0</v>
      </c>
      <c r="AB241" s="3">
        <f>IF(SUM(Tabelle_Frageboegen[[#This Row],[Heizöl (l/a)]:[Holzhackschnitzel (Schüttraummeter/a):]])=0,1,0)</f>
        <v>0</v>
      </c>
    </row>
    <row r="242" spans="1:28" x14ac:dyDescent="0.25">
      <c r="A242" s="1">
        <v>227</v>
      </c>
      <c r="B242" s="1" t="s">
        <v>67</v>
      </c>
      <c r="C242" s="1" t="s">
        <v>140</v>
      </c>
      <c r="D242" s="1" t="s">
        <v>8</v>
      </c>
      <c r="E242" s="1">
        <f>IF(Tabelle_Frageboegen[[#This Row],[Anschlussinteresse:]]="ja",1,0)</f>
        <v>0</v>
      </c>
      <c r="F242" s="1">
        <f>IF(Tabelle_Frageboegen[[#This Row],[Anschlussinteresse:]]="ja &amp; unklar",1,0)</f>
        <v>0</v>
      </c>
      <c r="G242" s="1">
        <f>IF(Tabelle_Frageboegen[[#This Row],[Anschlussinteresse:]]="unklar",1,0)</f>
        <v>0</v>
      </c>
      <c r="H242" s="1">
        <f>IF(Tabelle_Frageboegen[[#This Row],[Anschlussinteresse:]]="nein &amp; unklar",1,0)</f>
        <v>0</v>
      </c>
      <c r="I242" s="1">
        <f>IF(Tabelle_Frageboegen[[#This Row],[Anschlussinteresse:]]="nein",1,0)</f>
        <v>1</v>
      </c>
      <c r="J242" s="1" t="s">
        <v>11</v>
      </c>
      <c r="K242" s="1">
        <f>IF(ISNUMBER(SEARCH("Heizöl",Tabelle_Frageboegen[[#This Row],[Bisheriger Energieträger:]]))=TRUE,1,0)</f>
        <v>0</v>
      </c>
      <c r="L242" s="1">
        <f>IF(ISNUMBER(SEARCH("Erdgas",Tabelle_Frageboegen[[#This Row],[Bisheriger Energieträger:]]))=TRUE,1,0)</f>
        <v>1</v>
      </c>
      <c r="M242" s="1">
        <f>IF(ISNUMBER(SEARCH("Flüssiggas",Tabelle_Frageboegen[[#This Row],[Bisheriger Energieträger:]]))=TRUE,1,0)</f>
        <v>0</v>
      </c>
      <c r="N242" s="1">
        <f>IF(ISNUMBER(SEARCH("Strom",Tabelle_Frageboegen[[#This Row],[Bisheriger Energieträger:]]))=TRUE,1,0)</f>
        <v>0</v>
      </c>
      <c r="O242" s="1">
        <f>IF(ISNUMBER(SEARCH("Wärmepumpe",Tabelle_Frageboegen[[#This Row],[Bisheriger Energieträger:]]))=TRUE,1,0)</f>
        <v>0</v>
      </c>
      <c r="P242" s="1">
        <f>IF(ISNUMBER(SEARCH("Holz",Tabelle_Frageboegen[[#This Row],[Bisheriger Energieträger:]]))=TRUE,1,0)</f>
        <v>0</v>
      </c>
      <c r="Q242" s="1">
        <f>IF(ISNUMBER(SEARCH("Pellets",Tabelle_Frageboegen[[#This Row],[Bisheriger Energieträger:]]))=TRUE,1,0)</f>
        <v>0</v>
      </c>
      <c r="R242" s="1">
        <f>IF(ISNUMBER(SEARCH("Hackschnitzel",Tabelle_Frageboegen[[#This Row],[Bisheriger Energieträger:]]))=TRUE,1,0)</f>
        <v>0</v>
      </c>
      <c r="S242" s="1">
        <f>IF(ISNUMBER(SEARCH("anderes",Tabelle_Frageboegen[[#This Row],[Bisheriger Energieträger:]]))=TRUE,1,0)</f>
        <v>0</v>
      </c>
      <c r="T242" s="2">
        <v>0</v>
      </c>
      <c r="U242" s="2">
        <v>0</v>
      </c>
      <c r="V242" s="2">
        <v>0</v>
      </c>
      <c r="W242" s="2">
        <v>0</v>
      </c>
      <c r="X242" s="2">
        <v>0</v>
      </c>
      <c r="Y242" s="2">
        <v>0</v>
      </c>
      <c r="Z242" s="2">
        <v>0</v>
      </c>
      <c r="AA242" s="2">
        <v>0</v>
      </c>
      <c r="AB242" s="3">
        <f>IF(SUM(Tabelle_Frageboegen[[#This Row],[Heizöl (l/a)]:[Holzhackschnitzel (Schüttraummeter/a):]])=0,1,0)</f>
        <v>1</v>
      </c>
    </row>
    <row r="243" spans="1:28" x14ac:dyDescent="0.25">
      <c r="A243" s="1">
        <v>228</v>
      </c>
      <c r="B243" s="1" t="s">
        <v>38</v>
      </c>
      <c r="C243" s="1" t="s">
        <v>145</v>
      </c>
      <c r="D243" s="1" t="s">
        <v>4</v>
      </c>
      <c r="E243" s="1">
        <f>IF(Tabelle_Frageboegen[[#This Row],[Anschlussinteresse:]]="ja",1,0)</f>
        <v>1</v>
      </c>
      <c r="F243" s="1">
        <f>IF(Tabelle_Frageboegen[[#This Row],[Anschlussinteresse:]]="ja &amp; unklar",1,0)</f>
        <v>0</v>
      </c>
      <c r="G243" s="1">
        <f>IF(Tabelle_Frageboegen[[#This Row],[Anschlussinteresse:]]="unklar",1,0)</f>
        <v>0</v>
      </c>
      <c r="H243" s="1">
        <f>IF(Tabelle_Frageboegen[[#This Row],[Anschlussinteresse:]]="nein &amp; unklar",1,0)</f>
        <v>0</v>
      </c>
      <c r="I243" s="1">
        <f>IF(Tabelle_Frageboegen[[#This Row],[Anschlussinteresse:]]="nein",1,0)</f>
        <v>0</v>
      </c>
      <c r="J243" s="1" t="s">
        <v>35</v>
      </c>
      <c r="K243" s="1">
        <f>IF(ISNUMBER(SEARCH("Heizöl",Tabelle_Frageboegen[[#This Row],[Bisheriger Energieträger:]]))=TRUE,1,0)</f>
        <v>0</v>
      </c>
      <c r="L243" s="1">
        <f>IF(ISNUMBER(SEARCH("Erdgas",Tabelle_Frageboegen[[#This Row],[Bisheriger Energieträger:]]))=TRUE,1,0)</f>
        <v>0</v>
      </c>
      <c r="M243" s="1">
        <f>IF(ISNUMBER(SEARCH("Flüssiggas",Tabelle_Frageboegen[[#This Row],[Bisheriger Energieträger:]]))=TRUE,1,0)</f>
        <v>1</v>
      </c>
      <c r="N243" s="1">
        <f>IF(ISNUMBER(SEARCH("Strom",Tabelle_Frageboegen[[#This Row],[Bisheriger Energieträger:]]))=TRUE,1,0)</f>
        <v>0</v>
      </c>
      <c r="O243" s="1">
        <f>IF(ISNUMBER(SEARCH("Wärmepumpe",Tabelle_Frageboegen[[#This Row],[Bisheriger Energieträger:]]))=TRUE,1,0)</f>
        <v>0</v>
      </c>
      <c r="P243" s="1">
        <f>IF(ISNUMBER(SEARCH("Holz",Tabelle_Frageboegen[[#This Row],[Bisheriger Energieträger:]]))=TRUE,1,0)</f>
        <v>1</v>
      </c>
      <c r="Q243" s="1">
        <f>IF(ISNUMBER(SEARCH("Pellets",Tabelle_Frageboegen[[#This Row],[Bisheriger Energieträger:]]))=TRUE,1,0)</f>
        <v>0</v>
      </c>
      <c r="R243" s="1">
        <f>IF(ISNUMBER(SEARCH("Hackschnitzel",Tabelle_Frageboegen[[#This Row],[Bisheriger Energieträger:]]))=TRUE,1,0)</f>
        <v>0</v>
      </c>
      <c r="S243" s="1">
        <f>IF(ISNUMBER(SEARCH("anderes",Tabelle_Frageboegen[[#This Row],[Bisheriger Energieträger:]]))=TRUE,1,0)</f>
        <v>0</v>
      </c>
      <c r="T243" s="2">
        <v>0</v>
      </c>
      <c r="U243" s="2">
        <v>0</v>
      </c>
      <c r="V243" s="2">
        <v>0</v>
      </c>
      <c r="W243" s="2">
        <v>0</v>
      </c>
      <c r="X243" s="2">
        <v>0</v>
      </c>
      <c r="Y243" s="2">
        <v>0</v>
      </c>
      <c r="Z243" s="2">
        <v>0</v>
      </c>
      <c r="AA243" s="2">
        <v>0</v>
      </c>
      <c r="AB243" s="3">
        <f>IF(SUM(Tabelle_Frageboegen[[#This Row],[Heizöl (l/a)]:[Holzhackschnitzel (Schüttraummeter/a):]])=0,1,0)</f>
        <v>1</v>
      </c>
    </row>
    <row r="244" spans="1:28" x14ac:dyDescent="0.25">
      <c r="A244" s="1">
        <v>229</v>
      </c>
      <c r="B244" s="1" t="s">
        <v>36</v>
      </c>
      <c r="C244" s="1" t="s">
        <v>140</v>
      </c>
      <c r="D244" s="1" t="s">
        <v>4</v>
      </c>
      <c r="E244" s="1">
        <f>IF(Tabelle_Frageboegen[[#This Row],[Anschlussinteresse:]]="ja",1,0)</f>
        <v>1</v>
      </c>
      <c r="F244" s="1">
        <f>IF(Tabelle_Frageboegen[[#This Row],[Anschlussinteresse:]]="ja &amp; unklar",1,0)</f>
        <v>0</v>
      </c>
      <c r="G244" s="1">
        <f>IF(Tabelle_Frageboegen[[#This Row],[Anschlussinteresse:]]="unklar",1,0)</f>
        <v>0</v>
      </c>
      <c r="H244" s="1">
        <f>IF(Tabelle_Frageboegen[[#This Row],[Anschlussinteresse:]]="nein &amp; unklar",1,0)</f>
        <v>0</v>
      </c>
      <c r="I244" s="1">
        <f>IF(Tabelle_Frageboegen[[#This Row],[Anschlussinteresse:]]="nein",1,0)</f>
        <v>0</v>
      </c>
      <c r="J244" s="1" t="s">
        <v>11</v>
      </c>
      <c r="K244" s="1">
        <f>IF(ISNUMBER(SEARCH("Heizöl",Tabelle_Frageboegen[[#This Row],[Bisheriger Energieträger:]]))=TRUE,1,0)</f>
        <v>0</v>
      </c>
      <c r="L244" s="1">
        <f>IF(ISNUMBER(SEARCH("Erdgas",Tabelle_Frageboegen[[#This Row],[Bisheriger Energieträger:]]))=TRUE,1,0)</f>
        <v>1</v>
      </c>
      <c r="M244" s="1">
        <f>IF(ISNUMBER(SEARCH("Flüssiggas",Tabelle_Frageboegen[[#This Row],[Bisheriger Energieträger:]]))=TRUE,1,0)</f>
        <v>0</v>
      </c>
      <c r="N244" s="1">
        <f>IF(ISNUMBER(SEARCH("Strom",Tabelle_Frageboegen[[#This Row],[Bisheriger Energieträger:]]))=TRUE,1,0)</f>
        <v>0</v>
      </c>
      <c r="O244" s="1">
        <f>IF(ISNUMBER(SEARCH("Wärmepumpe",Tabelle_Frageboegen[[#This Row],[Bisheriger Energieträger:]]))=TRUE,1,0)</f>
        <v>0</v>
      </c>
      <c r="P244" s="1">
        <f>IF(ISNUMBER(SEARCH("Holz",Tabelle_Frageboegen[[#This Row],[Bisheriger Energieträger:]]))=TRUE,1,0)</f>
        <v>0</v>
      </c>
      <c r="Q244" s="1">
        <f>IF(ISNUMBER(SEARCH("Pellets",Tabelle_Frageboegen[[#This Row],[Bisheriger Energieträger:]]))=TRUE,1,0)</f>
        <v>0</v>
      </c>
      <c r="R244" s="1">
        <f>IF(ISNUMBER(SEARCH("Hackschnitzel",Tabelle_Frageboegen[[#This Row],[Bisheriger Energieträger:]]))=TRUE,1,0)</f>
        <v>0</v>
      </c>
      <c r="S244" s="1">
        <f>IF(ISNUMBER(SEARCH("anderes",Tabelle_Frageboegen[[#This Row],[Bisheriger Energieträger:]]))=TRUE,1,0)</f>
        <v>0</v>
      </c>
      <c r="T244" s="2">
        <v>0</v>
      </c>
      <c r="U244" s="2">
        <v>1700</v>
      </c>
      <c r="V244" s="2">
        <v>0</v>
      </c>
      <c r="W244" s="2">
        <v>0</v>
      </c>
      <c r="X244" s="2">
        <v>0</v>
      </c>
      <c r="Y244" s="2">
        <v>0</v>
      </c>
      <c r="Z244" s="2">
        <v>0</v>
      </c>
      <c r="AA244" s="2">
        <v>0</v>
      </c>
      <c r="AB244" s="3">
        <f>IF(SUM(Tabelle_Frageboegen[[#This Row],[Heizöl (l/a)]:[Holzhackschnitzel (Schüttraummeter/a):]])=0,1,0)</f>
        <v>0</v>
      </c>
    </row>
    <row r="245" spans="1:28" x14ac:dyDescent="0.25">
      <c r="A245" s="1">
        <v>230</v>
      </c>
      <c r="B245" s="1" t="s">
        <v>57</v>
      </c>
      <c r="C245" s="1" t="s">
        <v>140</v>
      </c>
      <c r="D245" s="1" t="s">
        <v>6</v>
      </c>
      <c r="E245" s="1">
        <f>IF(Tabelle_Frageboegen[[#This Row],[Anschlussinteresse:]]="ja",1,0)</f>
        <v>0</v>
      </c>
      <c r="F245" s="1">
        <f>IF(Tabelle_Frageboegen[[#This Row],[Anschlussinteresse:]]="ja &amp; unklar",1,0)</f>
        <v>0</v>
      </c>
      <c r="G245" s="1">
        <f>IF(Tabelle_Frageboegen[[#This Row],[Anschlussinteresse:]]="unklar",1,0)</f>
        <v>1</v>
      </c>
      <c r="H245" s="1">
        <f>IF(Tabelle_Frageboegen[[#This Row],[Anschlussinteresse:]]="nein &amp; unklar",1,0)</f>
        <v>0</v>
      </c>
      <c r="I245" s="1">
        <f>IF(Tabelle_Frageboegen[[#This Row],[Anschlussinteresse:]]="nein",1,0)</f>
        <v>0</v>
      </c>
      <c r="J245" s="1" t="s">
        <v>37</v>
      </c>
      <c r="K245" s="1">
        <f>IF(ISNUMBER(SEARCH("Heizöl",Tabelle_Frageboegen[[#This Row],[Bisheriger Energieträger:]]))=TRUE,1,0)</f>
        <v>0</v>
      </c>
      <c r="L245" s="1">
        <f>IF(ISNUMBER(SEARCH("Erdgas",Tabelle_Frageboegen[[#This Row],[Bisheriger Energieträger:]]))=TRUE,1,0)</f>
        <v>0</v>
      </c>
      <c r="M245" s="1">
        <f>IF(ISNUMBER(SEARCH("Flüssiggas",Tabelle_Frageboegen[[#This Row],[Bisheriger Energieträger:]]))=TRUE,1,0)</f>
        <v>0</v>
      </c>
      <c r="N245" s="1">
        <f>IF(ISNUMBER(SEARCH("Strom",Tabelle_Frageboegen[[#This Row],[Bisheriger Energieträger:]]))=TRUE,1,0)</f>
        <v>1</v>
      </c>
      <c r="O245" s="1">
        <f>IF(ISNUMBER(SEARCH("Wärmepumpe",Tabelle_Frageboegen[[#This Row],[Bisheriger Energieträger:]]))=TRUE,1,0)</f>
        <v>0</v>
      </c>
      <c r="P245" s="1">
        <f>IF(ISNUMBER(SEARCH("Holz",Tabelle_Frageboegen[[#This Row],[Bisheriger Energieträger:]]))=TRUE,1,0)</f>
        <v>0</v>
      </c>
      <c r="Q245" s="1">
        <f>IF(ISNUMBER(SEARCH("Pellets",Tabelle_Frageboegen[[#This Row],[Bisheriger Energieträger:]]))=TRUE,1,0)</f>
        <v>0</v>
      </c>
      <c r="R245" s="1">
        <f>IF(ISNUMBER(SEARCH("Hackschnitzel",Tabelle_Frageboegen[[#This Row],[Bisheriger Energieträger:]]))=TRUE,1,0)</f>
        <v>0</v>
      </c>
      <c r="S245" s="1">
        <f>IF(ISNUMBER(SEARCH("anderes",Tabelle_Frageboegen[[#This Row],[Bisheriger Energieträger:]]))=TRUE,1,0)</f>
        <v>0</v>
      </c>
      <c r="T245" s="2">
        <v>0</v>
      </c>
      <c r="U245" s="2">
        <v>0</v>
      </c>
      <c r="V245" s="2">
        <v>0</v>
      </c>
      <c r="W245" s="2">
        <v>3500</v>
      </c>
      <c r="X245" s="2">
        <v>0</v>
      </c>
      <c r="Y245" s="2">
        <v>0</v>
      </c>
      <c r="Z245" s="2">
        <v>0</v>
      </c>
      <c r="AA245" s="2">
        <v>0</v>
      </c>
      <c r="AB245" s="3">
        <f>IF(SUM(Tabelle_Frageboegen[[#This Row],[Heizöl (l/a)]:[Holzhackschnitzel (Schüttraummeter/a):]])=0,1,0)</f>
        <v>0</v>
      </c>
    </row>
    <row r="246" spans="1:28" x14ac:dyDescent="0.25">
      <c r="A246" s="1">
        <v>231</v>
      </c>
      <c r="B246" s="1" t="s">
        <v>102</v>
      </c>
      <c r="C246" s="1" t="s">
        <v>140</v>
      </c>
      <c r="D246" s="1" t="s">
        <v>4</v>
      </c>
      <c r="E246" s="1">
        <f>IF(Tabelle_Frageboegen[[#This Row],[Anschlussinteresse:]]="ja",1,0)</f>
        <v>1</v>
      </c>
      <c r="F246" s="1">
        <f>IF(Tabelle_Frageboegen[[#This Row],[Anschlussinteresse:]]="ja &amp; unklar",1,0)</f>
        <v>0</v>
      </c>
      <c r="G246" s="1">
        <f>IF(Tabelle_Frageboegen[[#This Row],[Anschlussinteresse:]]="unklar",1,0)</f>
        <v>0</v>
      </c>
      <c r="H246" s="1">
        <f>IF(Tabelle_Frageboegen[[#This Row],[Anschlussinteresse:]]="nein &amp; unklar",1,0)</f>
        <v>0</v>
      </c>
      <c r="I246" s="1">
        <f>IF(Tabelle_Frageboegen[[#This Row],[Anschlussinteresse:]]="nein",1,0)</f>
        <v>0</v>
      </c>
      <c r="J246" s="1" t="s">
        <v>10</v>
      </c>
      <c r="K246" s="1">
        <f>IF(ISNUMBER(SEARCH("Heizöl",Tabelle_Frageboegen[[#This Row],[Bisheriger Energieträger:]]))=TRUE,1,0)</f>
        <v>1</v>
      </c>
      <c r="L246" s="1">
        <f>IF(ISNUMBER(SEARCH("Erdgas",Tabelle_Frageboegen[[#This Row],[Bisheriger Energieträger:]]))=TRUE,1,0)</f>
        <v>0</v>
      </c>
      <c r="M246" s="1">
        <f>IF(ISNUMBER(SEARCH("Flüssiggas",Tabelle_Frageboegen[[#This Row],[Bisheriger Energieträger:]]))=TRUE,1,0)</f>
        <v>0</v>
      </c>
      <c r="N246" s="1">
        <f>IF(ISNUMBER(SEARCH("Strom",Tabelle_Frageboegen[[#This Row],[Bisheriger Energieträger:]]))=TRUE,1,0)</f>
        <v>0</v>
      </c>
      <c r="O246" s="1">
        <f>IF(ISNUMBER(SEARCH("Wärmepumpe",Tabelle_Frageboegen[[#This Row],[Bisheriger Energieträger:]]))=TRUE,1,0)</f>
        <v>0</v>
      </c>
      <c r="P246" s="1">
        <f>IF(ISNUMBER(SEARCH("Holz",Tabelle_Frageboegen[[#This Row],[Bisheriger Energieträger:]]))=TRUE,1,0)</f>
        <v>0</v>
      </c>
      <c r="Q246" s="1">
        <f>IF(ISNUMBER(SEARCH("Pellets",Tabelle_Frageboegen[[#This Row],[Bisheriger Energieträger:]]))=TRUE,1,0)</f>
        <v>0</v>
      </c>
      <c r="R246" s="1">
        <f>IF(ISNUMBER(SEARCH("Hackschnitzel",Tabelle_Frageboegen[[#This Row],[Bisheriger Energieträger:]]))=TRUE,1,0)</f>
        <v>0</v>
      </c>
      <c r="S246" s="1">
        <f>IF(ISNUMBER(SEARCH("anderes",Tabelle_Frageboegen[[#This Row],[Bisheriger Energieträger:]]))=TRUE,1,0)</f>
        <v>0</v>
      </c>
      <c r="T246" s="2">
        <v>2000</v>
      </c>
      <c r="U246" s="2">
        <v>0</v>
      </c>
      <c r="V246" s="2">
        <v>0</v>
      </c>
      <c r="W246" s="2">
        <v>0</v>
      </c>
      <c r="X246" s="2">
        <v>0</v>
      </c>
      <c r="Y246" s="2">
        <v>0</v>
      </c>
      <c r="Z246" s="2">
        <v>0</v>
      </c>
      <c r="AA246" s="2">
        <v>0</v>
      </c>
      <c r="AB246" s="3">
        <f>IF(SUM(Tabelle_Frageboegen[[#This Row],[Heizöl (l/a)]:[Holzhackschnitzel (Schüttraummeter/a):]])=0,1,0)</f>
        <v>0</v>
      </c>
    </row>
    <row r="247" spans="1:28" x14ac:dyDescent="0.25">
      <c r="A247" s="1">
        <v>232</v>
      </c>
      <c r="B247" s="1" t="s">
        <v>66</v>
      </c>
      <c r="C247" s="1" t="s">
        <v>143</v>
      </c>
      <c r="D247" s="1" t="s">
        <v>4</v>
      </c>
      <c r="E247" s="1">
        <f>IF(Tabelle_Frageboegen[[#This Row],[Anschlussinteresse:]]="ja",1,0)</f>
        <v>1</v>
      </c>
      <c r="F247" s="1">
        <f>IF(Tabelle_Frageboegen[[#This Row],[Anschlussinteresse:]]="ja &amp; unklar",1,0)</f>
        <v>0</v>
      </c>
      <c r="G247" s="1">
        <f>IF(Tabelle_Frageboegen[[#This Row],[Anschlussinteresse:]]="unklar",1,0)</f>
        <v>0</v>
      </c>
      <c r="H247" s="1">
        <f>IF(Tabelle_Frageboegen[[#This Row],[Anschlussinteresse:]]="nein &amp; unklar",1,0)</f>
        <v>0</v>
      </c>
      <c r="I247" s="1">
        <f>IF(Tabelle_Frageboegen[[#This Row],[Anschlussinteresse:]]="nein",1,0)</f>
        <v>0</v>
      </c>
      <c r="J247" s="1" t="s">
        <v>10</v>
      </c>
      <c r="K247" s="1">
        <f>IF(ISNUMBER(SEARCH("Heizöl",Tabelle_Frageboegen[[#This Row],[Bisheriger Energieträger:]]))=TRUE,1,0)</f>
        <v>1</v>
      </c>
      <c r="L247" s="1">
        <f>IF(ISNUMBER(SEARCH("Erdgas",Tabelle_Frageboegen[[#This Row],[Bisheriger Energieträger:]]))=TRUE,1,0)</f>
        <v>0</v>
      </c>
      <c r="M247" s="1">
        <f>IF(ISNUMBER(SEARCH("Flüssiggas",Tabelle_Frageboegen[[#This Row],[Bisheriger Energieträger:]]))=TRUE,1,0)</f>
        <v>0</v>
      </c>
      <c r="N247" s="1">
        <f>IF(ISNUMBER(SEARCH("Strom",Tabelle_Frageboegen[[#This Row],[Bisheriger Energieträger:]]))=TRUE,1,0)</f>
        <v>0</v>
      </c>
      <c r="O247" s="1">
        <f>IF(ISNUMBER(SEARCH("Wärmepumpe",Tabelle_Frageboegen[[#This Row],[Bisheriger Energieträger:]]))=TRUE,1,0)</f>
        <v>0</v>
      </c>
      <c r="P247" s="1">
        <f>IF(ISNUMBER(SEARCH("Holz",Tabelle_Frageboegen[[#This Row],[Bisheriger Energieträger:]]))=TRUE,1,0)</f>
        <v>0</v>
      </c>
      <c r="Q247" s="1">
        <f>IF(ISNUMBER(SEARCH("Pellets",Tabelle_Frageboegen[[#This Row],[Bisheriger Energieträger:]]))=TRUE,1,0)</f>
        <v>0</v>
      </c>
      <c r="R247" s="1">
        <f>IF(ISNUMBER(SEARCH("Hackschnitzel",Tabelle_Frageboegen[[#This Row],[Bisheriger Energieträger:]]))=TRUE,1,0)</f>
        <v>0</v>
      </c>
      <c r="S247" s="1">
        <f>IF(ISNUMBER(SEARCH("anderes",Tabelle_Frageboegen[[#This Row],[Bisheriger Energieträger:]]))=TRUE,1,0)</f>
        <v>0</v>
      </c>
      <c r="T247" s="2">
        <v>3500</v>
      </c>
      <c r="U247" s="2">
        <v>0</v>
      </c>
      <c r="V247" s="2">
        <v>0</v>
      </c>
      <c r="W247" s="2">
        <v>0</v>
      </c>
      <c r="X247" s="2">
        <v>0</v>
      </c>
      <c r="Y247" s="2">
        <v>0</v>
      </c>
      <c r="Z247" s="2">
        <v>0</v>
      </c>
      <c r="AA247" s="2">
        <v>0</v>
      </c>
      <c r="AB247" s="3">
        <f>IF(SUM(Tabelle_Frageboegen[[#This Row],[Heizöl (l/a)]:[Holzhackschnitzel (Schüttraummeter/a):]])=0,1,0)</f>
        <v>0</v>
      </c>
    </row>
    <row r="248" spans="1:28" x14ac:dyDescent="0.25">
      <c r="A248" s="1">
        <v>233</v>
      </c>
      <c r="B248" s="1" t="s">
        <v>66</v>
      </c>
      <c r="C248" s="1" t="s">
        <v>143</v>
      </c>
      <c r="D248" s="1" t="s">
        <v>4</v>
      </c>
      <c r="E248" s="1">
        <f>IF(Tabelle_Frageboegen[[#This Row],[Anschlussinteresse:]]="ja",1,0)</f>
        <v>1</v>
      </c>
      <c r="F248" s="1">
        <f>IF(Tabelle_Frageboegen[[#This Row],[Anschlussinteresse:]]="ja &amp; unklar",1,0)</f>
        <v>0</v>
      </c>
      <c r="G248" s="1">
        <f>IF(Tabelle_Frageboegen[[#This Row],[Anschlussinteresse:]]="unklar",1,0)</f>
        <v>0</v>
      </c>
      <c r="H248" s="1">
        <f>IF(Tabelle_Frageboegen[[#This Row],[Anschlussinteresse:]]="nein &amp; unklar",1,0)</f>
        <v>0</v>
      </c>
      <c r="I248" s="1">
        <f>IF(Tabelle_Frageboegen[[#This Row],[Anschlussinteresse:]]="nein",1,0)</f>
        <v>0</v>
      </c>
      <c r="J248" s="1" t="s">
        <v>10</v>
      </c>
      <c r="K248" s="1">
        <f>IF(ISNUMBER(SEARCH("Heizöl",Tabelle_Frageboegen[[#This Row],[Bisheriger Energieträger:]]))=TRUE,1,0)</f>
        <v>1</v>
      </c>
      <c r="L248" s="1">
        <f>IF(ISNUMBER(SEARCH("Erdgas",Tabelle_Frageboegen[[#This Row],[Bisheriger Energieträger:]]))=TRUE,1,0)</f>
        <v>0</v>
      </c>
      <c r="M248" s="1">
        <f>IF(ISNUMBER(SEARCH("Flüssiggas",Tabelle_Frageboegen[[#This Row],[Bisheriger Energieträger:]]))=TRUE,1,0)</f>
        <v>0</v>
      </c>
      <c r="N248" s="1">
        <f>IF(ISNUMBER(SEARCH("Strom",Tabelle_Frageboegen[[#This Row],[Bisheriger Energieträger:]]))=TRUE,1,0)</f>
        <v>0</v>
      </c>
      <c r="O248" s="1">
        <f>IF(ISNUMBER(SEARCH("Wärmepumpe",Tabelle_Frageboegen[[#This Row],[Bisheriger Energieträger:]]))=TRUE,1,0)</f>
        <v>0</v>
      </c>
      <c r="P248" s="1">
        <f>IF(ISNUMBER(SEARCH("Holz",Tabelle_Frageboegen[[#This Row],[Bisheriger Energieträger:]]))=TRUE,1,0)</f>
        <v>0</v>
      </c>
      <c r="Q248" s="1">
        <f>IF(ISNUMBER(SEARCH("Pellets",Tabelle_Frageboegen[[#This Row],[Bisheriger Energieträger:]]))=TRUE,1,0)</f>
        <v>0</v>
      </c>
      <c r="R248" s="1">
        <f>IF(ISNUMBER(SEARCH("Hackschnitzel",Tabelle_Frageboegen[[#This Row],[Bisheriger Energieträger:]]))=TRUE,1,0)</f>
        <v>0</v>
      </c>
      <c r="S248" s="1">
        <f>IF(ISNUMBER(SEARCH("anderes",Tabelle_Frageboegen[[#This Row],[Bisheriger Energieträger:]]))=TRUE,1,0)</f>
        <v>0</v>
      </c>
      <c r="T248" s="2">
        <v>3500</v>
      </c>
      <c r="U248" s="2">
        <v>0</v>
      </c>
      <c r="V248" s="2">
        <v>0</v>
      </c>
      <c r="W248" s="2">
        <v>0</v>
      </c>
      <c r="X248" s="2">
        <v>0</v>
      </c>
      <c r="Y248" s="2">
        <v>0</v>
      </c>
      <c r="Z248" s="2">
        <v>0</v>
      </c>
      <c r="AA248" s="2">
        <v>0</v>
      </c>
      <c r="AB248" s="3">
        <f>IF(SUM(Tabelle_Frageboegen[[#This Row],[Heizöl (l/a)]:[Holzhackschnitzel (Schüttraummeter/a):]])=0,1,0)</f>
        <v>0</v>
      </c>
    </row>
    <row r="249" spans="1:28" x14ac:dyDescent="0.25">
      <c r="A249" s="1">
        <v>234</v>
      </c>
      <c r="B249" s="1" t="s">
        <v>103</v>
      </c>
      <c r="C249" s="1" t="s">
        <v>145</v>
      </c>
      <c r="D249" s="1" t="s">
        <v>8</v>
      </c>
      <c r="E249" s="1">
        <f>IF(Tabelle_Frageboegen[[#This Row],[Anschlussinteresse:]]="ja",1,0)</f>
        <v>0</v>
      </c>
      <c r="F249" s="1">
        <f>IF(Tabelle_Frageboegen[[#This Row],[Anschlussinteresse:]]="ja &amp; unklar",1,0)</f>
        <v>0</v>
      </c>
      <c r="G249" s="1">
        <f>IF(Tabelle_Frageboegen[[#This Row],[Anschlussinteresse:]]="unklar",1,0)</f>
        <v>0</v>
      </c>
      <c r="H249" s="1">
        <f>IF(Tabelle_Frageboegen[[#This Row],[Anschlussinteresse:]]="nein &amp; unklar",1,0)</f>
        <v>0</v>
      </c>
      <c r="I249" s="1">
        <f>IF(Tabelle_Frageboegen[[#This Row],[Anschlussinteresse:]]="nein",1,0)</f>
        <v>1</v>
      </c>
      <c r="J249" s="1" t="s">
        <v>17</v>
      </c>
      <c r="K249" s="1">
        <f>IF(ISNUMBER(SEARCH("Heizöl",Tabelle_Frageboegen[[#This Row],[Bisheriger Energieträger:]]))=TRUE,1,0)</f>
        <v>0</v>
      </c>
      <c r="L249" s="1">
        <f>IF(ISNUMBER(SEARCH("Erdgas",Tabelle_Frageboegen[[#This Row],[Bisheriger Energieträger:]]))=TRUE,1,0)</f>
        <v>0</v>
      </c>
      <c r="M249" s="1">
        <f>IF(ISNUMBER(SEARCH("Flüssiggas",Tabelle_Frageboegen[[#This Row],[Bisheriger Energieträger:]]))=TRUE,1,0)</f>
        <v>0</v>
      </c>
      <c r="N249" s="1">
        <f>IF(ISNUMBER(SEARCH("Strom",Tabelle_Frageboegen[[#This Row],[Bisheriger Energieträger:]]))=TRUE,1,0)</f>
        <v>0</v>
      </c>
      <c r="O249" s="1">
        <f>IF(ISNUMBER(SEARCH("Wärmepumpe",Tabelle_Frageboegen[[#This Row],[Bisheriger Energieträger:]]))=TRUE,1,0)</f>
        <v>0</v>
      </c>
      <c r="P249" s="1">
        <f>IF(ISNUMBER(SEARCH("Holz",Tabelle_Frageboegen[[#This Row],[Bisheriger Energieträger:]]))=TRUE,1,0)</f>
        <v>0</v>
      </c>
      <c r="Q249" s="1">
        <f>IF(ISNUMBER(SEARCH("Pellets",Tabelle_Frageboegen[[#This Row],[Bisheriger Energieträger:]]))=TRUE,1,0)</f>
        <v>0</v>
      </c>
      <c r="R249" s="1">
        <f>IF(ISNUMBER(SEARCH("Hackschnitzel",Tabelle_Frageboegen[[#This Row],[Bisheriger Energieträger:]]))=TRUE,1,0)</f>
        <v>1</v>
      </c>
      <c r="S249" s="1">
        <f>IF(ISNUMBER(SEARCH("anderes",Tabelle_Frageboegen[[#This Row],[Bisheriger Energieträger:]]))=TRUE,1,0)</f>
        <v>0</v>
      </c>
      <c r="T249" s="2">
        <v>0</v>
      </c>
      <c r="U249" s="2">
        <v>0</v>
      </c>
      <c r="V249" s="2">
        <v>0</v>
      </c>
      <c r="W249" s="2">
        <v>0</v>
      </c>
      <c r="X249" s="2">
        <v>0</v>
      </c>
      <c r="Y249" s="2">
        <v>0</v>
      </c>
      <c r="Z249" s="2">
        <v>0</v>
      </c>
      <c r="AA249" s="2">
        <v>120</v>
      </c>
      <c r="AB249" s="3">
        <f>IF(SUM(Tabelle_Frageboegen[[#This Row],[Heizöl (l/a)]:[Holzhackschnitzel (Schüttraummeter/a):]])=0,1,0)</f>
        <v>0</v>
      </c>
    </row>
    <row r="250" spans="1:28" x14ac:dyDescent="0.25">
      <c r="A250" s="1">
        <v>235</v>
      </c>
      <c r="B250" s="1" t="s">
        <v>55</v>
      </c>
      <c r="C250" s="1" t="s">
        <v>140</v>
      </c>
      <c r="D250" s="1" t="s">
        <v>4</v>
      </c>
      <c r="E250" s="1">
        <f>IF(Tabelle_Frageboegen[[#This Row],[Anschlussinteresse:]]="ja",1,0)</f>
        <v>1</v>
      </c>
      <c r="F250" s="1">
        <f>IF(Tabelle_Frageboegen[[#This Row],[Anschlussinteresse:]]="ja &amp; unklar",1,0)</f>
        <v>0</v>
      </c>
      <c r="G250" s="1">
        <f>IF(Tabelle_Frageboegen[[#This Row],[Anschlussinteresse:]]="unklar",1,0)</f>
        <v>0</v>
      </c>
      <c r="H250" s="1">
        <f>IF(Tabelle_Frageboegen[[#This Row],[Anschlussinteresse:]]="nein &amp; unklar",1,0)</f>
        <v>0</v>
      </c>
      <c r="I250" s="1">
        <f>IF(Tabelle_Frageboegen[[#This Row],[Anschlussinteresse:]]="nein",1,0)</f>
        <v>0</v>
      </c>
      <c r="J250" s="1" t="s">
        <v>11</v>
      </c>
      <c r="K250" s="1">
        <f>IF(ISNUMBER(SEARCH("Heizöl",Tabelle_Frageboegen[[#This Row],[Bisheriger Energieträger:]]))=TRUE,1,0)</f>
        <v>0</v>
      </c>
      <c r="L250" s="1">
        <f>IF(ISNUMBER(SEARCH("Erdgas",Tabelle_Frageboegen[[#This Row],[Bisheriger Energieträger:]]))=TRUE,1,0)</f>
        <v>1</v>
      </c>
      <c r="M250" s="1">
        <f>IF(ISNUMBER(SEARCH("Flüssiggas",Tabelle_Frageboegen[[#This Row],[Bisheriger Energieträger:]]))=TRUE,1,0)</f>
        <v>0</v>
      </c>
      <c r="N250" s="1">
        <f>IF(ISNUMBER(SEARCH("Strom",Tabelle_Frageboegen[[#This Row],[Bisheriger Energieträger:]]))=TRUE,1,0)</f>
        <v>0</v>
      </c>
      <c r="O250" s="1">
        <f>IF(ISNUMBER(SEARCH("Wärmepumpe",Tabelle_Frageboegen[[#This Row],[Bisheriger Energieträger:]]))=TRUE,1,0)</f>
        <v>0</v>
      </c>
      <c r="P250" s="1">
        <f>IF(ISNUMBER(SEARCH("Holz",Tabelle_Frageboegen[[#This Row],[Bisheriger Energieträger:]]))=TRUE,1,0)</f>
        <v>0</v>
      </c>
      <c r="Q250" s="1">
        <f>IF(ISNUMBER(SEARCH("Pellets",Tabelle_Frageboegen[[#This Row],[Bisheriger Energieträger:]]))=TRUE,1,0)</f>
        <v>0</v>
      </c>
      <c r="R250" s="1">
        <f>IF(ISNUMBER(SEARCH("Hackschnitzel",Tabelle_Frageboegen[[#This Row],[Bisheriger Energieträger:]]))=TRUE,1,0)</f>
        <v>0</v>
      </c>
      <c r="S250" s="1">
        <f>IF(ISNUMBER(SEARCH("anderes",Tabelle_Frageboegen[[#This Row],[Bisheriger Energieträger:]]))=TRUE,1,0)</f>
        <v>0</v>
      </c>
      <c r="T250" s="2">
        <v>0</v>
      </c>
      <c r="U250" s="2">
        <v>1111.5454545454545</v>
      </c>
      <c r="V250" s="2">
        <v>0</v>
      </c>
      <c r="W250" s="2">
        <v>0</v>
      </c>
      <c r="X250" s="2">
        <v>0</v>
      </c>
      <c r="Y250" s="2">
        <v>0</v>
      </c>
      <c r="Z250" s="2">
        <v>0</v>
      </c>
      <c r="AA250" s="2">
        <v>0</v>
      </c>
      <c r="AB250" s="3">
        <f>IF(SUM(Tabelle_Frageboegen[[#This Row],[Heizöl (l/a)]:[Holzhackschnitzel (Schüttraummeter/a):]])=0,1,0)</f>
        <v>0</v>
      </c>
    </row>
    <row r="251" spans="1:28" x14ac:dyDescent="0.25">
      <c r="A251" s="1">
        <v>236</v>
      </c>
      <c r="B251" s="1" t="s">
        <v>41</v>
      </c>
      <c r="C251" s="1" t="s">
        <v>143</v>
      </c>
      <c r="D251" s="1" t="s">
        <v>6</v>
      </c>
      <c r="E251" s="1">
        <f>IF(Tabelle_Frageboegen[[#This Row],[Anschlussinteresse:]]="ja",1,0)</f>
        <v>0</v>
      </c>
      <c r="F251" s="1">
        <f>IF(Tabelle_Frageboegen[[#This Row],[Anschlussinteresse:]]="ja &amp; unklar",1,0)</f>
        <v>0</v>
      </c>
      <c r="G251" s="1">
        <f>IF(Tabelle_Frageboegen[[#This Row],[Anschlussinteresse:]]="unklar",1,0)</f>
        <v>1</v>
      </c>
      <c r="H251" s="1">
        <f>IF(Tabelle_Frageboegen[[#This Row],[Anschlussinteresse:]]="nein &amp; unklar",1,0)</f>
        <v>0</v>
      </c>
      <c r="I251" s="1">
        <f>IF(Tabelle_Frageboegen[[#This Row],[Anschlussinteresse:]]="nein",1,0)</f>
        <v>0</v>
      </c>
      <c r="J251" s="1" t="s">
        <v>11</v>
      </c>
      <c r="K251" s="1">
        <f>IF(ISNUMBER(SEARCH("Heizöl",Tabelle_Frageboegen[[#This Row],[Bisheriger Energieträger:]]))=TRUE,1,0)</f>
        <v>0</v>
      </c>
      <c r="L251" s="1">
        <f>IF(ISNUMBER(SEARCH("Erdgas",Tabelle_Frageboegen[[#This Row],[Bisheriger Energieträger:]]))=TRUE,1,0)</f>
        <v>1</v>
      </c>
      <c r="M251" s="1">
        <f>IF(ISNUMBER(SEARCH("Flüssiggas",Tabelle_Frageboegen[[#This Row],[Bisheriger Energieträger:]]))=TRUE,1,0)</f>
        <v>0</v>
      </c>
      <c r="N251" s="1">
        <f>IF(ISNUMBER(SEARCH("Strom",Tabelle_Frageboegen[[#This Row],[Bisheriger Energieträger:]]))=TRUE,1,0)</f>
        <v>0</v>
      </c>
      <c r="O251" s="1">
        <f>IF(ISNUMBER(SEARCH("Wärmepumpe",Tabelle_Frageboegen[[#This Row],[Bisheriger Energieträger:]]))=TRUE,1,0)</f>
        <v>0</v>
      </c>
      <c r="P251" s="1">
        <f>IF(ISNUMBER(SEARCH("Holz",Tabelle_Frageboegen[[#This Row],[Bisheriger Energieträger:]]))=TRUE,1,0)</f>
        <v>0</v>
      </c>
      <c r="Q251" s="1">
        <f>IF(ISNUMBER(SEARCH("Pellets",Tabelle_Frageboegen[[#This Row],[Bisheriger Energieträger:]]))=TRUE,1,0)</f>
        <v>0</v>
      </c>
      <c r="R251" s="1">
        <f>IF(ISNUMBER(SEARCH("Hackschnitzel",Tabelle_Frageboegen[[#This Row],[Bisheriger Energieträger:]]))=TRUE,1,0)</f>
        <v>0</v>
      </c>
      <c r="S251" s="1">
        <f>IF(ISNUMBER(SEARCH("anderes",Tabelle_Frageboegen[[#This Row],[Bisheriger Energieträger:]]))=TRUE,1,0)</f>
        <v>0</v>
      </c>
      <c r="T251" s="2">
        <v>0</v>
      </c>
      <c r="U251" s="2">
        <v>2900</v>
      </c>
      <c r="V251" s="2">
        <v>0</v>
      </c>
      <c r="W251" s="2">
        <v>0</v>
      </c>
      <c r="X251" s="2">
        <v>0</v>
      </c>
      <c r="Y251" s="2">
        <v>0</v>
      </c>
      <c r="Z251" s="2">
        <v>0</v>
      </c>
      <c r="AA251" s="2">
        <v>0</v>
      </c>
      <c r="AB251" s="3">
        <f>IF(SUM(Tabelle_Frageboegen[[#This Row],[Heizöl (l/a)]:[Holzhackschnitzel (Schüttraummeter/a):]])=0,1,0)</f>
        <v>0</v>
      </c>
    </row>
    <row r="252" spans="1:28" x14ac:dyDescent="0.25">
      <c r="A252" s="1">
        <v>237</v>
      </c>
      <c r="B252" s="1" t="s">
        <v>54</v>
      </c>
      <c r="C252" s="1" t="s">
        <v>140</v>
      </c>
      <c r="D252" s="1" t="s">
        <v>4</v>
      </c>
      <c r="E252" s="1">
        <f>IF(Tabelle_Frageboegen[[#This Row],[Anschlussinteresse:]]="ja",1,0)</f>
        <v>1</v>
      </c>
      <c r="F252" s="1">
        <f>IF(Tabelle_Frageboegen[[#This Row],[Anschlussinteresse:]]="ja &amp; unklar",1,0)</f>
        <v>0</v>
      </c>
      <c r="G252" s="1">
        <f>IF(Tabelle_Frageboegen[[#This Row],[Anschlussinteresse:]]="unklar",1,0)</f>
        <v>0</v>
      </c>
      <c r="H252" s="1">
        <f>IF(Tabelle_Frageboegen[[#This Row],[Anschlussinteresse:]]="nein &amp; unklar",1,0)</f>
        <v>0</v>
      </c>
      <c r="I252" s="1">
        <f>IF(Tabelle_Frageboegen[[#This Row],[Anschlussinteresse:]]="nein",1,0)</f>
        <v>0</v>
      </c>
      <c r="J252" s="1" t="s">
        <v>10</v>
      </c>
      <c r="K252" s="1">
        <f>IF(ISNUMBER(SEARCH("Heizöl",Tabelle_Frageboegen[[#This Row],[Bisheriger Energieträger:]]))=TRUE,1,0)</f>
        <v>1</v>
      </c>
      <c r="L252" s="1">
        <f>IF(ISNUMBER(SEARCH("Erdgas",Tabelle_Frageboegen[[#This Row],[Bisheriger Energieträger:]]))=TRUE,1,0)</f>
        <v>0</v>
      </c>
      <c r="M252" s="1">
        <f>IF(ISNUMBER(SEARCH("Flüssiggas",Tabelle_Frageboegen[[#This Row],[Bisheriger Energieträger:]]))=TRUE,1,0)</f>
        <v>0</v>
      </c>
      <c r="N252" s="1">
        <f>IF(ISNUMBER(SEARCH("Strom",Tabelle_Frageboegen[[#This Row],[Bisheriger Energieträger:]]))=TRUE,1,0)</f>
        <v>0</v>
      </c>
      <c r="O252" s="1">
        <f>IF(ISNUMBER(SEARCH("Wärmepumpe",Tabelle_Frageboegen[[#This Row],[Bisheriger Energieträger:]]))=TRUE,1,0)</f>
        <v>0</v>
      </c>
      <c r="P252" s="1">
        <f>IF(ISNUMBER(SEARCH("Holz",Tabelle_Frageboegen[[#This Row],[Bisheriger Energieträger:]]))=TRUE,1,0)</f>
        <v>0</v>
      </c>
      <c r="Q252" s="1">
        <f>IF(ISNUMBER(SEARCH("Pellets",Tabelle_Frageboegen[[#This Row],[Bisheriger Energieträger:]]))=TRUE,1,0)</f>
        <v>0</v>
      </c>
      <c r="R252" s="1">
        <f>IF(ISNUMBER(SEARCH("Hackschnitzel",Tabelle_Frageboegen[[#This Row],[Bisheriger Energieträger:]]))=TRUE,1,0)</f>
        <v>0</v>
      </c>
      <c r="S252" s="1">
        <f>IF(ISNUMBER(SEARCH("anderes",Tabelle_Frageboegen[[#This Row],[Bisheriger Energieträger:]]))=TRUE,1,0)</f>
        <v>0</v>
      </c>
      <c r="T252" s="2">
        <v>3000</v>
      </c>
      <c r="U252" s="2">
        <v>0</v>
      </c>
      <c r="V252" s="2">
        <v>0</v>
      </c>
      <c r="W252" s="2">
        <v>0</v>
      </c>
      <c r="X252" s="2">
        <v>0</v>
      </c>
      <c r="Y252" s="2">
        <v>0</v>
      </c>
      <c r="Z252" s="2">
        <v>0</v>
      </c>
      <c r="AA252" s="2">
        <v>0</v>
      </c>
      <c r="AB252" s="3">
        <f>IF(SUM(Tabelle_Frageboegen[[#This Row],[Heizöl (l/a)]:[Holzhackschnitzel (Schüttraummeter/a):]])=0,1,0)</f>
        <v>0</v>
      </c>
    </row>
    <row r="253" spans="1:28" x14ac:dyDescent="0.25">
      <c r="A253" s="1">
        <v>238</v>
      </c>
      <c r="B253" s="1" t="s">
        <v>54</v>
      </c>
      <c r="C253" s="1" t="s">
        <v>140</v>
      </c>
      <c r="D253" s="1" t="s">
        <v>4</v>
      </c>
      <c r="E253" s="1">
        <f>IF(Tabelle_Frageboegen[[#This Row],[Anschlussinteresse:]]="ja",1,0)</f>
        <v>1</v>
      </c>
      <c r="F253" s="1">
        <f>IF(Tabelle_Frageboegen[[#This Row],[Anschlussinteresse:]]="ja &amp; unklar",1,0)</f>
        <v>0</v>
      </c>
      <c r="G253" s="1">
        <f>IF(Tabelle_Frageboegen[[#This Row],[Anschlussinteresse:]]="unklar",1,0)</f>
        <v>0</v>
      </c>
      <c r="H253" s="1">
        <f>IF(Tabelle_Frageboegen[[#This Row],[Anschlussinteresse:]]="nein &amp; unklar",1,0)</f>
        <v>0</v>
      </c>
      <c r="I253" s="1">
        <f>IF(Tabelle_Frageboegen[[#This Row],[Anschlussinteresse:]]="nein",1,0)</f>
        <v>0</v>
      </c>
      <c r="J253" s="1" t="s">
        <v>10</v>
      </c>
      <c r="K253" s="1">
        <f>IF(ISNUMBER(SEARCH("Heizöl",Tabelle_Frageboegen[[#This Row],[Bisheriger Energieträger:]]))=TRUE,1,0)</f>
        <v>1</v>
      </c>
      <c r="L253" s="1">
        <f>IF(ISNUMBER(SEARCH("Erdgas",Tabelle_Frageboegen[[#This Row],[Bisheriger Energieträger:]]))=TRUE,1,0)</f>
        <v>0</v>
      </c>
      <c r="M253" s="1">
        <f>IF(ISNUMBER(SEARCH("Flüssiggas",Tabelle_Frageboegen[[#This Row],[Bisheriger Energieträger:]]))=TRUE,1,0)</f>
        <v>0</v>
      </c>
      <c r="N253" s="1">
        <f>IF(ISNUMBER(SEARCH("Strom",Tabelle_Frageboegen[[#This Row],[Bisheriger Energieträger:]]))=TRUE,1,0)</f>
        <v>0</v>
      </c>
      <c r="O253" s="1">
        <f>IF(ISNUMBER(SEARCH("Wärmepumpe",Tabelle_Frageboegen[[#This Row],[Bisheriger Energieträger:]]))=TRUE,1,0)</f>
        <v>0</v>
      </c>
      <c r="P253" s="1">
        <f>IF(ISNUMBER(SEARCH("Holz",Tabelle_Frageboegen[[#This Row],[Bisheriger Energieträger:]]))=TRUE,1,0)</f>
        <v>0</v>
      </c>
      <c r="Q253" s="1">
        <f>IF(ISNUMBER(SEARCH("Pellets",Tabelle_Frageboegen[[#This Row],[Bisheriger Energieträger:]]))=TRUE,1,0)</f>
        <v>0</v>
      </c>
      <c r="R253" s="1">
        <f>IF(ISNUMBER(SEARCH("Hackschnitzel",Tabelle_Frageboegen[[#This Row],[Bisheriger Energieträger:]]))=TRUE,1,0)</f>
        <v>0</v>
      </c>
      <c r="S253" s="1">
        <f>IF(ISNUMBER(SEARCH("anderes",Tabelle_Frageboegen[[#This Row],[Bisheriger Energieträger:]]))=TRUE,1,0)</f>
        <v>0</v>
      </c>
      <c r="T253" s="2">
        <v>2000</v>
      </c>
      <c r="U253" s="2">
        <v>0</v>
      </c>
      <c r="V253" s="2">
        <v>0</v>
      </c>
      <c r="W253" s="2">
        <v>0</v>
      </c>
      <c r="X253" s="2">
        <v>0</v>
      </c>
      <c r="Y253" s="2">
        <v>0</v>
      </c>
      <c r="Z253" s="2">
        <v>0</v>
      </c>
      <c r="AA253" s="2">
        <v>0</v>
      </c>
      <c r="AB253" s="3">
        <f>IF(SUM(Tabelle_Frageboegen[[#This Row],[Heizöl (l/a)]:[Holzhackschnitzel (Schüttraummeter/a):]])=0,1,0)</f>
        <v>0</v>
      </c>
    </row>
    <row r="254" spans="1:28" x14ac:dyDescent="0.25">
      <c r="A254" s="1">
        <v>239</v>
      </c>
      <c r="B254" s="1" t="s">
        <v>104</v>
      </c>
      <c r="C254" s="1" t="s">
        <v>140</v>
      </c>
      <c r="D254" s="1" t="s">
        <v>4</v>
      </c>
      <c r="E254" s="1">
        <f>IF(Tabelle_Frageboegen[[#This Row],[Anschlussinteresse:]]="ja",1,0)</f>
        <v>1</v>
      </c>
      <c r="F254" s="1">
        <f>IF(Tabelle_Frageboegen[[#This Row],[Anschlussinteresse:]]="ja &amp; unklar",1,0)</f>
        <v>0</v>
      </c>
      <c r="G254" s="1">
        <f>IF(Tabelle_Frageboegen[[#This Row],[Anschlussinteresse:]]="unklar",1,0)</f>
        <v>0</v>
      </c>
      <c r="H254" s="1">
        <f>IF(Tabelle_Frageboegen[[#This Row],[Anschlussinteresse:]]="nein &amp; unklar",1,0)</f>
        <v>0</v>
      </c>
      <c r="I254" s="1">
        <f>IF(Tabelle_Frageboegen[[#This Row],[Anschlussinteresse:]]="nein",1,0)</f>
        <v>0</v>
      </c>
      <c r="J254" s="1" t="s">
        <v>10</v>
      </c>
      <c r="K254" s="1">
        <f>IF(ISNUMBER(SEARCH("Heizöl",Tabelle_Frageboegen[[#This Row],[Bisheriger Energieträger:]]))=TRUE,1,0)</f>
        <v>1</v>
      </c>
      <c r="L254" s="1">
        <f>IF(ISNUMBER(SEARCH("Erdgas",Tabelle_Frageboegen[[#This Row],[Bisheriger Energieträger:]]))=TRUE,1,0)</f>
        <v>0</v>
      </c>
      <c r="M254" s="1">
        <f>IF(ISNUMBER(SEARCH("Flüssiggas",Tabelle_Frageboegen[[#This Row],[Bisheriger Energieträger:]]))=TRUE,1,0)</f>
        <v>0</v>
      </c>
      <c r="N254" s="1">
        <f>IF(ISNUMBER(SEARCH("Strom",Tabelle_Frageboegen[[#This Row],[Bisheriger Energieträger:]]))=TRUE,1,0)</f>
        <v>0</v>
      </c>
      <c r="O254" s="1">
        <f>IF(ISNUMBER(SEARCH("Wärmepumpe",Tabelle_Frageboegen[[#This Row],[Bisheriger Energieträger:]]))=TRUE,1,0)</f>
        <v>0</v>
      </c>
      <c r="P254" s="1">
        <f>IF(ISNUMBER(SEARCH("Holz",Tabelle_Frageboegen[[#This Row],[Bisheriger Energieträger:]]))=TRUE,1,0)</f>
        <v>0</v>
      </c>
      <c r="Q254" s="1">
        <f>IF(ISNUMBER(SEARCH("Pellets",Tabelle_Frageboegen[[#This Row],[Bisheriger Energieträger:]]))=TRUE,1,0)</f>
        <v>0</v>
      </c>
      <c r="R254" s="1">
        <f>IF(ISNUMBER(SEARCH("Hackschnitzel",Tabelle_Frageboegen[[#This Row],[Bisheriger Energieträger:]]))=TRUE,1,0)</f>
        <v>0</v>
      </c>
      <c r="S254" s="1">
        <f>IF(ISNUMBER(SEARCH("anderes",Tabelle_Frageboegen[[#This Row],[Bisheriger Energieträger:]]))=TRUE,1,0)</f>
        <v>0</v>
      </c>
      <c r="T254" s="2">
        <v>2000</v>
      </c>
      <c r="U254" s="2">
        <v>0</v>
      </c>
      <c r="V254" s="2">
        <v>0</v>
      </c>
      <c r="W254" s="2">
        <v>0</v>
      </c>
      <c r="X254" s="2">
        <v>0</v>
      </c>
      <c r="Y254" s="2">
        <v>0</v>
      </c>
      <c r="Z254" s="2">
        <v>0</v>
      </c>
      <c r="AA254" s="2">
        <v>0</v>
      </c>
      <c r="AB254" s="3">
        <f>IF(SUM(Tabelle_Frageboegen[[#This Row],[Heizöl (l/a)]:[Holzhackschnitzel (Schüttraummeter/a):]])=0,1,0)</f>
        <v>0</v>
      </c>
    </row>
    <row r="255" spans="1:28" x14ac:dyDescent="0.25">
      <c r="A255" s="1">
        <v>240</v>
      </c>
      <c r="B255" s="1" t="s">
        <v>36</v>
      </c>
      <c r="C255" s="1" t="s">
        <v>140</v>
      </c>
      <c r="D255" s="1" t="s">
        <v>6</v>
      </c>
      <c r="E255" s="1">
        <f>IF(Tabelle_Frageboegen[[#This Row],[Anschlussinteresse:]]="ja",1,0)</f>
        <v>0</v>
      </c>
      <c r="F255" s="1">
        <f>IF(Tabelle_Frageboegen[[#This Row],[Anschlussinteresse:]]="ja &amp; unklar",1,0)</f>
        <v>0</v>
      </c>
      <c r="G255" s="1">
        <f>IF(Tabelle_Frageboegen[[#This Row],[Anschlussinteresse:]]="unklar",1,0)</f>
        <v>1</v>
      </c>
      <c r="H255" s="1">
        <f>IF(Tabelle_Frageboegen[[#This Row],[Anschlussinteresse:]]="nein &amp; unklar",1,0)</f>
        <v>0</v>
      </c>
      <c r="I255" s="1">
        <f>IF(Tabelle_Frageboegen[[#This Row],[Anschlussinteresse:]]="nein",1,0)</f>
        <v>0</v>
      </c>
      <c r="J255" s="1" t="s">
        <v>105</v>
      </c>
      <c r="K255" s="1">
        <f>IF(ISNUMBER(SEARCH("Heizöl",Tabelle_Frageboegen[[#This Row],[Bisheriger Energieträger:]]))=TRUE,1,0)</f>
        <v>0</v>
      </c>
      <c r="L255" s="1">
        <f>IF(ISNUMBER(SEARCH("Erdgas",Tabelle_Frageboegen[[#This Row],[Bisheriger Energieträger:]]))=TRUE,1,0)</f>
        <v>0</v>
      </c>
      <c r="M255" s="1">
        <f>IF(ISNUMBER(SEARCH("Flüssiggas",Tabelle_Frageboegen[[#This Row],[Bisheriger Energieträger:]]))=TRUE,1,0)</f>
        <v>0</v>
      </c>
      <c r="N255" s="1">
        <f>IF(ISNUMBER(SEARCH("Strom",Tabelle_Frageboegen[[#This Row],[Bisheriger Energieträger:]]))=TRUE,1,0)</f>
        <v>1</v>
      </c>
      <c r="O255" s="1">
        <f>IF(ISNUMBER(SEARCH("Wärmepumpe",Tabelle_Frageboegen[[#This Row],[Bisheriger Energieträger:]]))=TRUE,1,0)</f>
        <v>0</v>
      </c>
      <c r="P255" s="1">
        <f>IF(ISNUMBER(SEARCH("Holz",Tabelle_Frageboegen[[#This Row],[Bisheriger Energieträger:]]))=TRUE,1,0)</f>
        <v>1</v>
      </c>
      <c r="Q255" s="1">
        <f>IF(ISNUMBER(SEARCH("Pellets",Tabelle_Frageboegen[[#This Row],[Bisheriger Energieträger:]]))=TRUE,1,0)</f>
        <v>0</v>
      </c>
      <c r="R255" s="1">
        <f>IF(ISNUMBER(SEARCH("Hackschnitzel",Tabelle_Frageboegen[[#This Row],[Bisheriger Energieträger:]]))=TRUE,1,0)</f>
        <v>0</v>
      </c>
      <c r="S255" s="1">
        <f>IF(ISNUMBER(SEARCH("anderes",Tabelle_Frageboegen[[#This Row],[Bisheriger Energieträger:]]))=TRUE,1,0)</f>
        <v>0</v>
      </c>
      <c r="T255" s="2">
        <v>0</v>
      </c>
      <c r="U255" s="2">
        <v>0</v>
      </c>
      <c r="V255" s="2">
        <v>0</v>
      </c>
      <c r="W255" s="2">
        <v>0</v>
      </c>
      <c r="X255" s="2">
        <v>0</v>
      </c>
      <c r="Y255" s="2">
        <v>0</v>
      </c>
      <c r="Z255" s="2">
        <v>0</v>
      </c>
      <c r="AA255" s="2">
        <v>0</v>
      </c>
      <c r="AB255" s="3">
        <f>IF(SUM(Tabelle_Frageboegen[[#This Row],[Heizöl (l/a)]:[Holzhackschnitzel (Schüttraummeter/a):]])=0,1,0)</f>
        <v>1</v>
      </c>
    </row>
    <row r="256" spans="1:28" x14ac:dyDescent="0.25">
      <c r="A256" s="1">
        <v>241</v>
      </c>
      <c r="B256" s="1" t="s">
        <v>106</v>
      </c>
      <c r="C256" s="1" t="s">
        <v>140</v>
      </c>
      <c r="D256" s="1" t="s">
        <v>8</v>
      </c>
      <c r="E256" s="1">
        <f>IF(Tabelle_Frageboegen[[#This Row],[Anschlussinteresse:]]="ja",1,0)</f>
        <v>0</v>
      </c>
      <c r="F256" s="1">
        <f>IF(Tabelle_Frageboegen[[#This Row],[Anschlussinteresse:]]="ja &amp; unklar",1,0)</f>
        <v>0</v>
      </c>
      <c r="G256" s="1">
        <f>IF(Tabelle_Frageboegen[[#This Row],[Anschlussinteresse:]]="unklar",1,0)</f>
        <v>0</v>
      </c>
      <c r="H256" s="1">
        <f>IF(Tabelle_Frageboegen[[#This Row],[Anschlussinteresse:]]="nein &amp; unklar",1,0)</f>
        <v>0</v>
      </c>
      <c r="I256" s="1">
        <f>IF(Tabelle_Frageboegen[[#This Row],[Anschlussinteresse:]]="nein",1,0)</f>
        <v>1</v>
      </c>
      <c r="J256" s="1" t="s">
        <v>10</v>
      </c>
      <c r="K256" s="1">
        <f>IF(ISNUMBER(SEARCH("Heizöl",Tabelle_Frageboegen[[#This Row],[Bisheriger Energieträger:]]))=TRUE,1,0)</f>
        <v>1</v>
      </c>
      <c r="L256" s="1">
        <f>IF(ISNUMBER(SEARCH("Erdgas",Tabelle_Frageboegen[[#This Row],[Bisheriger Energieträger:]]))=TRUE,1,0)</f>
        <v>0</v>
      </c>
      <c r="M256" s="1">
        <f>IF(ISNUMBER(SEARCH("Flüssiggas",Tabelle_Frageboegen[[#This Row],[Bisheriger Energieträger:]]))=TRUE,1,0)</f>
        <v>0</v>
      </c>
      <c r="N256" s="1">
        <f>IF(ISNUMBER(SEARCH("Strom",Tabelle_Frageboegen[[#This Row],[Bisheriger Energieträger:]]))=TRUE,1,0)</f>
        <v>0</v>
      </c>
      <c r="O256" s="1">
        <f>IF(ISNUMBER(SEARCH("Wärmepumpe",Tabelle_Frageboegen[[#This Row],[Bisheriger Energieträger:]]))=TRUE,1,0)</f>
        <v>0</v>
      </c>
      <c r="P256" s="1">
        <f>IF(ISNUMBER(SEARCH("Holz",Tabelle_Frageboegen[[#This Row],[Bisheriger Energieträger:]]))=TRUE,1,0)</f>
        <v>0</v>
      </c>
      <c r="Q256" s="1">
        <f>IF(ISNUMBER(SEARCH("Pellets",Tabelle_Frageboegen[[#This Row],[Bisheriger Energieträger:]]))=TRUE,1,0)</f>
        <v>0</v>
      </c>
      <c r="R256" s="1">
        <f>IF(ISNUMBER(SEARCH("Hackschnitzel",Tabelle_Frageboegen[[#This Row],[Bisheriger Energieträger:]]))=TRUE,1,0)</f>
        <v>0</v>
      </c>
      <c r="S256" s="1">
        <f>IF(ISNUMBER(SEARCH("anderes",Tabelle_Frageboegen[[#This Row],[Bisheriger Energieträger:]]))=TRUE,1,0)</f>
        <v>0</v>
      </c>
      <c r="T256" s="2">
        <v>0</v>
      </c>
      <c r="U256" s="2">
        <v>0</v>
      </c>
      <c r="V256" s="2">
        <v>0</v>
      </c>
      <c r="W256" s="2">
        <v>0</v>
      </c>
      <c r="X256" s="2">
        <v>0</v>
      </c>
      <c r="Y256" s="2">
        <v>0</v>
      </c>
      <c r="Z256" s="2">
        <v>0</v>
      </c>
      <c r="AA256" s="2">
        <v>0</v>
      </c>
      <c r="AB256" s="3">
        <f>IF(SUM(Tabelle_Frageboegen[[#This Row],[Heizöl (l/a)]:[Holzhackschnitzel (Schüttraummeter/a):]])=0,1,0)</f>
        <v>1</v>
      </c>
    </row>
    <row r="257" spans="1:28" x14ac:dyDescent="0.25">
      <c r="A257" s="1">
        <v>242</v>
      </c>
      <c r="B257" s="1" t="s">
        <v>104</v>
      </c>
      <c r="C257" s="1" t="s">
        <v>140</v>
      </c>
      <c r="D257" s="1" t="s">
        <v>4</v>
      </c>
      <c r="E257" s="1">
        <f>IF(Tabelle_Frageboegen[[#This Row],[Anschlussinteresse:]]="ja",1,0)</f>
        <v>1</v>
      </c>
      <c r="F257" s="1">
        <f>IF(Tabelle_Frageboegen[[#This Row],[Anschlussinteresse:]]="ja &amp; unklar",1,0)</f>
        <v>0</v>
      </c>
      <c r="G257" s="1">
        <f>IF(Tabelle_Frageboegen[[#This Row],[Anschlussinteresse:]]="unklar",1,0)</f>
        <v>0</v>
      </c>
      <c r="H257" s="1">
        <f>IF(Tabelle_Frageboegen[[#This Row],[Anschlussinteresse:]]="nein &amp; unklar",1,0)</f>
        <v>0</v>
      </c>
      <c r="I257" s="1">
        <f>IF(Tabelle_Frageboegen[[#This Row],[Anschlussinteresse:]]="nein",1,0)</f>
        <v>0</v>
      </c>
      <c r="J257" s="1" t="s">
        <v>107</v>
      </c>
      <c r="K257" s="1">
        <f>IF(ISNUMBER(SEARCH("Heizöl",Tabelle_Frageboegen[[#This Row],[Bisheriger Energieträger:]]))=TRUE,1,0)</f>
        <v>1</v>
      </c>
      <c r="L257" s="1">
        <f>IF(ISNUMBER(SEARCH("Erdgas",Tabelle_Frageboegen[[#This Row],[Bisheriger Energieträger:]]))=TRUE,1,0)</f>
        <v>0</v>
      </c>
      <c r="M257" s="1">
        <f>IF(ISNUMBER(SEARCH("Flüssiggas",Tabelle_Frageboegen[[#This Row],[Bisheriger Energieträger:]]))=TRUE,1,0)</f>
        <v>0</v>
      </c>
      <c r="N257" s="1">
        <f>IF(ISNUMBER(SEARCH("Strom",Tabelle_Frageboegen[[#This Row],[Bisheriger Energieträger:]]))=TRUE,1,0)</f>
        <v>1</v>
      </c>
      <c r="O257" s="1">
        <f>IF(ISNUMBER(SEARCH("Wärmepumpe",Tabelle_Frageboegen[[#This Row],[Bisheriger Energieträger:]]))=TRUE,1,0)</f>
        <v>0</v>
      </c>
      <c r="P257" s="1">
        <f>IF(ISNUMBER(SEARCH("Holz",Tabelle_Frageboegen[[#This Row],[Bisheriger Energieträger:]]))=TRUE,1,0)</f>
        <v>1</v>
      </c>
      <c r="Q257" s="1">
        <f>IF(ISNUMBER(SEARCH("Pellets",Tabelle_Frageboegen[[#This Row],[Bisheriger Energieträger:]]))=TRUE,1,0)</f>
        <v>0</v>
      </c>
      <c r="R257" s="1">
        <f>IF(ISNUMBER(SEARCH("Hackschnitzel",Tabelle_Frageboegen[[#This Row],[Bisheriger Energieträger:]]))=TRUE,1,0)</f>
        <v>0</v>
      </c>
      <c r="S257" s="1">
        <f>IF(ISNUMBER(SEARCH("anderes",Tabelle_Frageboegen[[#This Row],[Bisheriger Energieträger:]]))=TRUE,1,0)</f>
        <v>0</v>
      </c>
      <c r="T257" s="2">
        <v>3100</v>
      </c>
      <c r="U257" s="2">
        <v>0</v>
      </c>
      <c r="V257" s="2">
        <v>0</v>
      </c>
      <c r="W257" s="2">
        <v>0</v>
      </c>
      <c r="X257" s="2">
        <v>0</v>
      </c>
      <c r="Y257" s="2">
        <v>1</v>
      </c>
      <c r="Z257" s="2">
        <v>0</v>
      </c>
      <c r="AA257" s="2">
        <v>0</v>
      </c>
      <c r="AB257" s="3">
        <f>IF(SUM(Tabelle_Frageboegen[[#This Row],[Heizöl (l/a)]:[Holzhackschnitzel (Schüttraummeter/a):]])=0,1,0)</f>
        <v>0</v>
      </c>
    </row>
    <row r="258" spans="1:28" x14ac:dyDescent="0.25">
      <c r="A258" s="1">
        <v>243</v>
      </c>
      <c r="B258" s="1" t="s">
        <v>76</v>
      </c>
      <c r="C258" s="1" t="s">
        <v>140</v>
      </c>
      <c r="D258" s="1" t="s">
        <v>4</v>
      </c>
      <c r="E258" s="1">
        <f>IF(Tabelle_Frageboegen[[#This Row],[Anschlussinteresse:]]="ja",1,0)</f>
        <v>1</v>
      </c>
      <c r="F258" s="1">
        <f>IF(Tabelle_Frageboegen[[#This Row],[Anschlussinteresse:]]="ja &amp; unklar",1,0)</f>
        <v>0</v>
      </c>
      <c r="G258" s="1">
        <f>IF(Tabelle_Frageboegen[[#This Row],[Anschlussinteresse:]]="unklar",1,0)</f>
        <v>0</v>
      </c>
      <c r="H258" s="1">
        <f>IF(Tabelle_Frageboegen[[#This Row],[Anschlussinteresse:]]="nein &amp; unklar",1,0)</f>
        <v>0</v>
      </c>
      <c r="I258" s="1">
        <f>IF(Tabelle_Frageboegen[[#This Row],[Anschlussinteresse:]]="nein",1,0)</f>
        <v>0</v>
      </c>
      <c r="J258" s="1" t="s">
        <v>11</v>
      </c>
      <c r="K258" s="1">
        <f>IF(ISNUMBER(SEARCH("Heizöl",Tabelle_Frageboegen[[#This Row],[Bisheriger Energieträger:]]))=TRUE,1,0)</f>
        <v>0</v>
      </c>
      <c r="L258" s="1">
        <f>IF(ISNUMBER(SEARCH("Erdgas",Tabelle_Frageboegen[[#This Row],[Bisheriger Energieträger:]]))=TRUE,1,0)</f>
        <v>1</v>
      </c>
      <c r="M258" s="1">
        <f>IF(ISNUMBER(SEARCH("Flüssiggas",Tabelle_Frageboegen[[#This Row],[Bisheriger Energieträger:]]))=TRUE,1,0)</f>
        <v>0</v>
      </c>
      <c r="N258" s="1">
        <f>IF(ISNUMBER(SEARCH("Strom",Tabelle_Frageboegen[[#This Row],[Bisheriger Energieträger:]]))=TRUE,1,0)</f>
        <v>0</v>
      </c>
      <c r="O258" s="1">
        <f>IF(ISNUMBER(SEARCH("Wärmepumpe",Tabelle_Frageboegen[[#This Row],[Bisheriger Energieträger:]]))=TRUE,1,0)</f>
        <v>0</v>
      </c>
      <c r="P258" s="1">
        <f>IF(ISNUMBER(SEARCH("Holz",Tabelle_Frageboegen[[#This Row],[Bisheriger Energieträger:]]))=TRUE,1,0)</f>
        <v>0</v>
      </c>
      <c r="Q258" s="1">
        <f>IF(ISNUMBER(SEARCH("Pellets",Tabelle_Frageboegen[[#This Row],[Bisheriger Energieträger:]]))=TRUE,1,0)</f>
        <v>0</v>
      </c>
      <c r="R258" s="1">
        <f>IF(ISNUMBER(SEARCH("Hackschnitzel",Tabelle_Frageboegen[[#This Row],[Bisheriger Energieträger:]]))=TRUE,1,0)</f>
        <v>0</v>
      </c>
      <c r="S258" s="1">
        <f>IF(ISNUMBER(SEARCH("anderes",Tabelle_Frageboegen[[#This Row],[Bisheriger Energieträger:]]))=TRUE,1,0)</f>
        <v>0</v>
      </c>
      <c r="T258" s="2">
        <v>0</v>
      </c>
      <c r="U258" s="2">
        <v>2100</v>
      </c>
      <c r="V258" s="2">
        <v>0</v>
      </c>
      <c r="W258" s="2">
        <v>0</v>
      </c>
      <c r="X258" s="2">
        <v>0</v>
      </c>
      <c r="Y258" s="2">
        <v>0</v>
      </c>
      <c r="Z258" s="2">
        <v>0</v>
      </c>
      <c r="AA258" s="2">
        <v>0</v>
      </c>
      <c r="AB258" s="3">
        <f>IF(SUM(Tabelle_Frageboegen[[#This Row],[Heizöl (l/a)]:[Holzhackschnitzel (Schüttraummeter/a):]])=0,1,0)</f>
        <v>0</v>
      </c>
    </row>
    <row r="259" spans="1:28" x14ac:dyDescent="0.25">
      <c r="A259" s="1">
        <v>244</v>
      </c>
      <c r="B259" s="1" t="s">
        <v>70</v>
      </c>
      <c r="C259" s="1" t="s">
        <v>140</v>
      </c>
      <c r="D259" s="1" t="s">
        <v>8</v>
      </c>
      <c r="E259" s="1">
        <f>IF(Tabelle_Frageboegen[[#This Row],[Anschlussinteresse:]]="ja",1,0)</f>
        <v>0</v>
      </c>
      <c r="F259" s="1">
        <f>IF(Tabelle_Frageboegen[[#This Row],[Anschlussinteresse:]]="ja &amp; unklar",1,0)</f>
        <v>0</v>
      </c>
      <c r="G259" s="1">
        <f>IF(Tabelle_Frageboegen[[#This Row],[Anschlussinteresse:]]="unklar",1,0)</f>
        <v>0</v>
      </c>
      <c r="H259" s="1">
        <f>IF(Tabelle_Frageboegen[[#This Row],[Anschlussinteresse:]]="nein &amp; unklar",1,0)</f>
        <v>0</v>
      </c>
      <c r="I259" s="1">
        <f>IF(Tabelle_Frageboegen[[#This Row],[Anschlussinteresse:]]="nein",1,0)</f>
        <v>1</v>
      </c>
      <c r="J259" s="1" t="s">
        <v>14</v>
      </c>
      <c r="K259" s="1">
        <f>IF(ISNUMBER(SEARCH("Heizöl",Tabelle_Frageboegen[[#This Row],[Bisheriger Energieträger:]]))=TRUE,1,0)</f>
        <v>0</v>
      </c>
      <c r="L259" s="1">
        <f>IF(ISNUMBER(SEARCH("Erdgas",Tabelle_Frageboegen[[#This Row],[Bisheriger Energieträger:]]))=TRUE,1,0)</f>
        <v>0</v>
      </c>
      <c r="M259" s="1">
        <f>IF(ISNUMBER(SEARCH("Flüssiggas",Tabelle_Frageboegen[[#This Row],[Bisheriger Energieträger:]]))=TRUE,1,0)</f>
        <v>0</v>
      </c>
      <c r="N259" s="1">
        <f>IF(ISNUMBER(SEARCH("Strom",Tabelle_Frageboegen[[#This Row],[Bisheriger Energieträger:]]))=TRUE,1,0)</f>
        <v>0</v>
      </c>
      <c r="O259" s="1">
        <f>IF(ISNUMBER(SEARCH("Wärmepumpe",Tabelle_Frageboegen[[#This Row],[Bisheriger Energieträger:]]))=TRUE,1,0)</f>
        <v>1</v>
      </c>
      <c r="P259" s="1">
        <f>IF(ISNUMBER(SEARCH("Holz",Tabelle_Frageboegen[[#This Row],[Bisheriger Energieträger:]]))=TRUE,1,0)</f>
        <v>0</v>
      </c>
      <c r="Q259" s="1">
        <f>IF(ISNUMBER(SEARCH("Pellets",Tabelle_Frageboegen[[#This Row],[Bisheriger Energieträger:]]))=TRUE,1,0)</f>
        <v>0</v>
      </c>
      <c r="R259" s="1">
        <f>IF(ISNUMBER(SEARCH("Hackschnitzel",Tabelle_Frageboegen[[#This Row],[Bisheriger Energieträger:]]))=TRUE,1,0)</f>
        <v>0</v>
      </c>
      <c r="S259" s="1">
        <f>IF(ISNUMBER(SEARCH("anderes",Tabelle_Frageboegen[[#This Row],[Bisheriger Energieträger:]]))=TRUE,1,0)</f>
        <v>0</v>
      </c>
      <c r="T259" s="2">
        <v>0</v>
      </c>
      <c r="U259" s="2">
        <v>0</v>
      </c>
      <c r="V259" s="2">
        <v>0</v>
      </c>
      <c r="W259" s="2">
        <v>0</v>
      </c>
      <c r="X259" s="2">
        <v>18000</v>
      </c>
      <c r="Y259" s="2">
        <v>0</v>
      </c>
      <c r="Z259" s="2">
        <v>0</v>
      </c>
      <c r="AA259" s="2">
        <v>0</v>
      </c>
      <c r="AB259" s="3">
        <f>IF(SUM(Tabelle_Frageboegen[[#This Row],[Heizöl (l/a)]:[Holzhackschnitzel (Schüttraummeter/a):]])=0,1,0)</f>
        <v>0</v>
      </c>
    </row>
    <row r="260" spans="1:28" ht="30" x14ac:dyDescent="0.25">
      <c r="A260" s="1">
        <v>245</v>
      </c>
      <c r="B260" s="1" t="s">
        <v>49</v>
      </c>
      <c r="C260" s="1" t="s">
        <v>145</v>
      </c>
      <c r="D260" s="1" t="s">
        <v>8</v>
      </c>
      <c r="E260" s="1">
        <f>IF(Tabelle_Frageboegen[[#This Row],[Anschlussinteresse:]]="ja",1,0)</f>
        <v>0</v>
      </c>
      <c r="F260" s="1">
        <f>IF(Tabelle_Frageboegen[[#This Row],[Anschlussinteresse:]]="ja &amp; unklar",1,0)</f>
        <v>0</v>
      </c>
      <c r="G260" s="1">
        <f>IF(Tabelle_Frageboegen[[#This Row],[Anschlussinteresse:]]="unklar",1,0)</f>
        <v>0</v>
      </c>
      <c r="H260" s="1">
        <f>IF(Tabelle_Frageboegen[[#This Row],[Anschlussinteresse:]]="nein &amp; unklar",1,0)</f>
        <v>0</v>
      </c>
      <c r="I260" s="1">
        <f>IF(Tabelle_Frageboegen[[#This Row],[Anschlussinteresse:]]="nein",1,0)</f>
        <v>1</v>
      </c>
      <c r="J260" s="1" t="s">
        <v>53</v>
      </c>
      <c r="K260" s="1">
        <f>IF(ISNUMBER(SEARCH("Heizöl",Tabelle_Frageboegen[[#This Row],[Bisheriger Energieträger:]]))=TRUE,1,0)</f>
        <v>0</v>
      </c>
      <c r="L260" s="1">
        <f>IF(ISNUMBER(SEARCH("Erdgas",Tabelle_Frageboegen[[#This Row],[Bisheriger Energieträger:]]))=TRUE,1,0)</f>
        <v>1</v>
      </c>
      <c r="M260" s="1">
        <f>IF(ISNUMBER(SEARCH("Flüssiggas",Tabelle_Frageboegen[[#This Row],[Bisheriger Energieträger:]]))=TRUE,1,0)</f>
        <v>0</v>
      </c>
      <c r="N260" s="1">
        <f>IF(ISNUMBER(SEARCH("Strom",Tabelle_Frageboegen[[#This Row],[Bisheriger Energieträger:]]))=TRUE,1,0)</f>
        <v>0</v>
      </c>
      <c r="O260" s="1">
        <f>IF(ISNUMBER(SEARCH("Wärmepumpe",Tabelle_Frageboegen[[#This Row],[Bisheriger Energieträger:]]))=TRUE,1,0)</f>
        <v>0</v>
      </c>
      <c r="P260" s="1">
        <f>IF(ISNUMBER(SEARCH("Holz",Tabelle_Frageboegen[[#This Row],[Bisheriger Energieträger:]]))=TRUE,1,0)</f>
        <v>1</v>
      </c>
      <c r="Q260" s="1">
        <f>IF(ISNUMBER(SEARCH("Pellets",Tabelle_Frageboegen[[#This Row],[Bisheriger Energieträger:]]))=TRUE,1,0)</f>
        <v>0</v>
      </c>
      <c r="R260" s="1">
        <f>IF(ISNUMBER(SEARCH("Hackschnitzel",Tabelle_Frageboegen[[#This Row],[Bisheriger Energieträger:]]))=TRUE,1,0)</f>
        <v>0</v>
      </c>
      <c r="S260" s="1">
        <f>IF(ISNUMBER(SEARCH("anderes",Tabelle_Frageboegen[[#This Row],[Bisheriger Energieträger:]]))=TRUE,1,0)</f>
        <v>0</v>
      </c>
      <c r="T260" s="2">
        <v>0</v>
      </c>
      <c r="U260" s="2">
        <v>500</v>
      </c>
      <c r="V260" s="2">
        <v>0</v>
      </c>
      <c r="W260" s="2">
        <v>0</v>
      </c>
      <c r="X260" s="2">
        <v>0</v>
      </c>
      <c r="Y260" s="2">
        <v>4</v>
      </c>
      <c r="Z260" s="2">
        <v>0</v>
      </c>
      <c r="AA260" s="2">
        <v>0</v>
      </c>
      <c r="AB260" s="3">
        <f>IF(SUM(Tabelle_Frageboegen[[#This Row],[Heizöl (l/a)]:[Holzhackschnitzel (Schüttraummeter/a):]])=0,1,0)</f>
        <v>0</v>
      </c>
    </row>
    <row r="261" spans="1:28" x14ac:dyDescent="0.25">
      <c r="A261" s="1">
        <v>246</v>
      </c>
      <c r="B261" s="1" t="s">
        <v>57</v>
      </c>
      <c r="C261" s="1" t="s">
        <v>140</v>
      </c>
      <c r="D261" s="1" t="s">
        <v>6</v>
      </c>
      <c r="E261" s="1">
        <f>IF(Tabelle_Frageboegen[[#This Row],[Anschlussinteresse:]]="ja",1,0)</f>
        <v>0</v>
      </c>
      <c r="F261" s="1">
        <f>IF(Tabelle_Frageboegen[[#This Row],[Anschlussinteresse:]]="ja &amp; unklar",1,0)</f>
        <v>0</v>
      </c>
      <c r="G261" s="1">
        <f>IF(Tabelle_Frageboegen[[#This Row],[Anschlussinteresse:]]="unklar",1,0)</f>
        <v>1</v>
      </c>
      <c r="H261" s="1">
        <f>IF(Tabelle_Frageboegen[[#This Row],[Anschlussinteresse:]]="nein &amp; unklar",1,0)</f>
        <v>0</v>
      </c>
      <c r="I261" s="1">
        <f>IF(Tabelle_Frageboegen[[#This Row],[Anschlussinteresse:]]="nein",1,0)</f>
        <v>0</v>
      </c>
      <c r="J261" s="1" t="s">
        <v>11</v>
      </c>
      <c r="K261" s="1">
        <f>IF(ISNUMBER(SEARCH("Heizöl",Tabelle_Frageboegen[[#This Row],[Bisheriger Energieträger:]]))=TRUE,1,0)</f>
        <v>0</v>
      </c>
      <c r="L261" s="1">
        <f>IF(ISNUMBER(SEARCH("Erdgas",Tabelle_Frageboegen[[#This Row],[Bisheriger Energieträger:]]))=TRUE,1,0)</f>
        <v>1</v>
      </c>
      <c r="M261" s="1">
        <f>IF(ISNUMBER(SEARCH("Flüssiggas",Tabelle_Frageboegen[[#This Row],[Bisheriger Energieträger:]]))=TRUE,1,0)</f>
        <v>0</v>
      </c>
      <c r="N261" s="1">
        <f>IF(ISNUMBER(SEARCH("Strom",Tabelle_Frageboegen[[#This Row],[Bisheriger Energieträger:]]))=TRUE,1,0)</f>
        <v>0</v>
      </c>
      <c r="O261" s="1">
        <f>IF(ISNUMBER(SEARCH("Wärmepumpe",Tabelle_Frageboegen[[#This Row],[Bisheriger Energieträger:]]))=TRUE,1,0)</f>
        <v>0</v>
      </c>
      <c r="P261" s="1">
        <f>IF(ISNUMBER(SEARCH("Holz",Tabelle_Frageboegen[[#This Row],[Bisheriger Energieträger:]]))=TRUE,1,0)</f>
        <v>0</v>
      </c>
      <c r="Q261" s="1">
        <f>IF(ISNUMBER(SEARCH("Pellets",Tabelle_Frageboegen[[#This Row],[Bisheriger Energieträger:]]))=TRUE,1,0)</f>
        <v>0</v>
      </c>
      <c r="R261" s="1">
        <f>IF(ISNUMBER(SEARCH("Hackschnitzel",Tabelle_Frageboegen[[#This Row],[Bisheriger Energieträger:]]))=TRUE,1,0)</f>
        <v>0</v>
      </c>
      <c r="S261" s="1">
        <f>IF(ISNUMBER(SEARCH("anderes",Tabelle_Frageboegen[[#This Row],[Bisheriger Energieträger:]]))=TRUE,1,0)</f>
        <v>0</v>
      </c>
      <c r="T261" s="2">
        <v>0</v>
      </c>
      <c r="U261" s="2">
        <v>0</v>
      </c>
      <c r="V261" s="2">
        <v>0</v>
      </c>
      <c r="W261" s="2">
        <v>0</v>
      </c>
      <c r="X261" s="2">
        <v>0</v>
      </c>
      <c r="Y261" s="2">
        <v>0</v>
      </c>
      <c r="Z261" s="2">
        <v>0</v>
      </c>
      <c r="AA261" s="2">
        <v>0</v>
      </c>
      <c r="AB261" s="3">
        <f>IF(SUM(Tabelle_Frageboegen[[#This Row],[Heizöl (l/a)]:[Holzhackschnitzel (Schüttraummeter/a):]])=0,1,0)</f>
        <v>1</v>
      </c>
    </row>
    <row r="262" spans="1:28" x14ac:dyDescent="0.25">
      <c r="A262" s="1">
        <v>247</v>
      </c>
      <c r="B262" s="1" t="s">
        <v>96</v>
      </c>
      <c r="C262" s="1" t="s">
        <v>140</v>
      </c>
      <c r="D262" s="1" t="s">
        <v>8</v>
      </c>
      <c r="E262" s="1">
        <f>IF(Tabelle_Frageboegen[[#This Row],[Anschlussinteresse:]]="ja",1,0)</f>
        <v>0</v>
      </c>
      <c r="F262" s="1">
        <f>IF(Tabelle_Frageboegen[[#This Row],[Anschlussinteresse:]]="ja &amp; unklar",1,0)</f>
        <v>0</v>
      </c>
      <c r="G262" s="1">
        <f>IF(Tabelle_Frageboegen[[#This Row],[Anschlussinteresse:]]="unklar",1,0)</f>
        <v>0</v>
      </c>
      <c r="H262" s="1">
        <f>IF(Tabelle_Frageboegen[[#This Row],[Anschlussinteresse:]]="nein &amp; unklar",1,0)</f>
        <v>0</v>
      </c>
      <c r="I262" s="1">
        <f>IF(Tabelle_Frageboegen[[#This Row],[Anschlussinteresse:]]="nein",1,0)</f>
        <v>1</v>
      </c>
      <c r="J262" s="1" t="s">
        <v>32</v>
      </c>
      <c r="K262" s="1">
        <f>IF(ISNUMBER(SEARCH("Heizöl",Tabelle_Frageboegen[[#This Row],[Bisheriger Energieträger:]]))=TRUE,1,0)</f>
        <v>0</v>
      </c>
      <c r="L262" s="1">
        <f>IF(ISNUMBER(SEARCH("Erdgas",Tabelle_Frageboegen[[#This Row],[Bisheriger Energieträger:]]))=TRUE,1,0)</f>
        <v>0</v>
      </c>
      <c r="M262" s="1">
        <f>IF(ISNUMBER(SEARCH("Flüssiggas",Tabelle_Frageboegen[[#This Row],[Bisheriger Energieträger:]]))=TRUE,1,0)</f>
        <v>0</v>
      </c>
      <c r="N262" s="1">
        <f>IF(ISNUMBER(SEARCH("Strom",Tabelle_Frageboegen[[#This Row],[Bisheriger Energieträger:]]))=TRUE,1,0)</f>
        <v>0</v>
      </c>
      <c r="O262" s="1">
        <f>IF(ISNUMBER(SEARCH("Wärmepumpe",Tabelle_Frageboegen[[#This Row],[Bisheriger Energieträger:]]))=TRUE,1,0)</f>
        <v>0</v>
      </c>
      <c r="P262" s="1">
        <f>IF(ISNUMBER(SEARCH("Holz",Tabelle_Frageboegen[[#This Row],[Bisheriger Energieträger:]]))=TRUE,1,0)</f>
        <v>0</v>
      </c>
      <c r="Q262" s="1">
        <f>IF(ISNUMBER(SEARCH("Pellets",Tabelle_Frageboegen[[#This Row],[Bisheriger Energieträger:]]))=TRUE,1,0)</f>
        <v>0</v>
      </c>
      <c r="R262" s="1">
        <f>IF(ISNUMBER(SEARCH("Hackschnitzel",Tabelle_Frageboegen[[#This Row],[Bisheriger Energieträger:]]))=TRUE,1,0)</f>
        <v>0</v>
      </c>
      <c r="S262" s="1">
        <f>IF(ISNUMBER(SEARCH("anderes",Tabelle_Frageboegen[[#This Row],[Bisheriger Energieträger:]]))=TRUE,1,0)</f>
        <v>0</v>
      </c>
      <c r="T262" s="2">
        <v>0</v>
      </c>
      <c r="U262" s="2">
        <v>0</v>
      </c>
      <c r="V262" s="2">
        <v>0</v>
      </c>
      <c r="W262" s="2">
        <v>0</v>
      </c>
      <c r="X262" s="2">
        <v>0</v>
      </c>
      <c r="Y262" s="2">
        <v>0</v>
      </c>
      <c r="Z262" s="2">
        <v>0</v>
      </c>
      <c r="AA262" s="2">
        <v>0</v>
      </c>
      <c r="AB262" s="3">
        <f>IF(SUM(Tabelle_Frageboegen[[#This Row],[Heizöl (l/a)]:[Holzhackschnitzel (Schüttraummeter/a):]])=0,1,0)</f>
        <v>1</v>
      </c>
    </row>
    <row r="263" spans="1:28" x14ac:dyDescent="0.25">
      <c r="A263" s="1">
        <v>248</v>
      </c>
      <c r="B263" s="1" t="s">
        <v>87</v>
      </c>
      <c r="C263" s="1" t="s">
        <v>140</v>
      </c>
      <c r="D263" s="1" t="s">
        <v>6</v>
      </c>
      <c r="E263" s="1">
        <f>IF(Tabelle_Frageboegen[[#This Row],[Anschlussinteresse:]]="ja",1,0)</f>
        <v>0</v>
      </c>
      <c r="F263" s="1">
        <f>IF(Tabelle_Frageboegen[[#This Row],[Anschlussinteresse:]]="ja &amp; unklar",1,0)</f>
        <v>0</v>
      </c>
      <c r="G263" s="1">
        <f>IF(Tabelle_Frageboegen[[#This Row],[Anschlussinteresse:]]="unklar",1,0)</f>
        <v>1</v>
      </c>
      <c r="H263" s="1">
        <f>IF(Tabelle_Frageboegen[[#This Row],[Anschlussinteresse:]]="nein &amp; unklar",1,0)</f>
        <v>0</v>
      </c>
      <c r="I263" s="1">
        <f>IF(Tabelle_Frageboegen[[#This Row],[Anschlussinteresse:]]="nein",1,0)</f>
        <v>0</v>
      </c>
      <c r="J263" s="1" t="s">
        <v>11</v>
      </c>
      <c r="K263" s="1">
        <f>IF(ISNUMBER(SEARCH("Heizöl",Tabelle_Frageboegen[[#This Row],[Bisheriger Energieträger:]]))=TRUE,1,0)</f>
        <v>0</v>
      </c>
      <c r="L263" s="1">
        <f>IF(ISNUMBER(SEARCH("Erdgas",Tabelle_Frageboegen[[#This Row],[Bisheriger Energieträger:]]))=TRUE,1,0)</f>
        <v>1</v>
      </c>
      <c r="M263" s="1">
        <f>IF(ISNUMBER(SEARCH("Flüssiggas",Tabelle_Frageboegen[[#This Row],[Bisheriger Energieträger:]]))=TRUE,1,0)</f>
        <v>0</v>
      </c>
      <c r="N263" s="1">
        <f>IF(ISNUMBER(SEARCH("Strom",Tabelle_Frageboegen[[#This Row],[Bisheriger Energieträger:]]))=TRUE,1,0)</f>
        <v>0</v>
      </c>
      <c r="O263" s="1">
        <f>IF(ISNUMBER(SEARCH("Wärmepumpe",Tabelle_Frageboegen[[#This Row],[Bisheriger Energieträger:]]))=TRUE,1,0)</f>
        <v>0</v>
      </c>
      <c r="P263" s="1">
        <f>IF(ISNUMBER(SEARCH("Holz",Tabelle_Frageboegen[[#This Row],[Bisheriger Energieträger:]]))=TRUE,1,0)</f>
        <v>0</v>
      </c>
      <c r="Q263" s="1">
        <f>IF(ISNUMBER(SEARCH("Pellets",Tabelle_Frageboegen[[#This Row],[Bisheriger Energieträger:]]))=TRUE,1,0)</f>
        <v>0</v>
      </c>
      <c r="R263" s="1">
        <f>IF(ISNUMBER(SEARCH("Hackschnitzel",Tabelle_Frageboegen[[#This Row],[Bisheriger Energieträger:]]))=TRUE,1,0)</f>
        <v>0</v>
      </c>
      <c r="S263" s="1">
        <f>IF(ISNUMBER(SEARCH("anderes",Tabelle_Frageboegen[[#This Row],[Bisheriger Energieträger:]]))=TRUE,1,0)</f>
        <v>0</v>
      </c>
      <c r="T263" s="2">
        <v>0</v>
      </c>
      <c r="U263" s="2">
        <v>1800</v>
      </c>
      <c r="V263" s="2">
        <v>0</v>
      </c>
      <c r="W263" s="2">
        <v>0</v>
      </c>
      <c r="X263" s="2">
        <v>0</v>
      </c>
      <c r="Y263" s="2">
        <v>0</v>
      </c>
      <c r="Z263" s="2">
        <v>0</v>
      </c>
      <c r="AA263" s="2">
        <v>0</v>
      </c>
      <c r="AB263" s="3">
        <f>IF(SUM(Tabelle_Frageboegen[[#This Row],[Heizöl (l/a)]:[Holzhackschnitzel (Schüttraummeter/a):]])=0,1,0)</f>
        <v>0</v>
      </c>
    </row>
    <row r="264" spans="1:28" x14ac:dyDescent="0.25">
      <c r="A264" s="1">
        <v>249</v>
      </c>
      <c r="B264" s="1" t="s">
        <v>87</v>
      </c>
      <c r="C264" s="1" t="s">
        <v>140</v>
      </c>
      <c r="D264" s="1" t="s">
        <v>4</v>
      </c>
      <c r="E264" s="1">
        <f>IF(Tabelle_Frageboegen[[#This Row],[Anschlussinteresse:]]="ja",1,0)</f>
        <v>1</v>
      </c>
      <c r="F264" s="1">
        <f>IF(Tabelle_Frageboegen[[#This Row],[Anschlussinteresse:]]="ja &amp; unklar",1,0)</f>
        <v>0</v>
      </c>
      <c r="G264" s="1">
        <f>IF(Tabelle_Frageboegen[[#This Row],[Anschlussinteresse:]]="unklar",1,0)</f>
        <v>0</v>
      </c>
      <c r="H264" s="1">
        <f>IF(Tabelle_Frageboegen[[#This Row],[Anschlussinteresse:]]="nein &amp; unklar",1,0)</f>
        <v>0</v>
      </c>
      <c r="I264" s="1">
        <f>IF(Tabelle_Frageboegen[[#This Row],[Anschlussinteresse:]]="nein",1,0)</f>
        <v>0</v>
      </c>
      <c r="J264" s="1" t="s">
        <v>10</v>
      </c>
      <c r="K264" s="1">
        <f>IF(ISNUMBER(SEARCH("Heizöl",Tabelle_Frageboegen[[#This Row],[Bisheriger Energieträger:]]))=TRUE,1,0)</f>
        <v>1</v>
      </c>
      <c r="L264" s="1">
        <f>IF(ISNUMBER(SEARCH("Erdgas",Tabelle_Frageboegen[[#This Row],[Bisheriger Energieträger:]]))=TRUE,1,0)</f>
        <v>0</v>
      </c>
      <c r="M264" s="1">
        <f>IF(ISNUMBER(SEARCH("Flüssiggas",Tabelle_Frageboegen[[#This Row],[Bisheriger Energieträger:]]))=TRUE,1,0)</f>
        <v>0</v>
      </c>
      <c r="N264" s="1">
        <f>IF(ISNUMBER(SEARCH("Strom",Tabelle_Frageboegen[[#This Row],[Bisheriger Energieträger:]]))=TRUE,1,0)</f>
        <v>0</v>
      </c>
      <c r="O264" s="1">
        <f>IF(ISNUMBER(SEARCH("Wärmepumpe",Tabelle_Frageboegen[[#This Row],[Bisheriger Energieträger:]]))=TRUE,1,0)</f>
        <v>0</v>
      </c>
      <c r="P264" s="1">
        <f>IF(ISNUMBER(SEARCH("Holz",Tabelle_Frageboegen[[#This Row],[Bisheriger Energieträger:]]))=TRUE,1,0)</f>
        <v>0</v>
      </c>
      <c r="Q264" s="1">
        <f>IF(ISNUMBER(SEARCH("Pellets",Tabelle_Frageboegen[[#This Row],[Bisheriger Energieträger:]]))=TRUE,1,0)</f>
        <v>0</v>
      </c>
      <c r="R264" s="1">
        <f>IF(ISNUMBER(SEARCH("Hackschnitzel",Tabelle_Frageboegen[[#This Row],[Bisheriger Energieträger:]]))=TRUE,1,0)</f>
        <v>0</v>
      </c>
      <c r="S264" s="1">
        <f>IF(ISNUMBER(SEARCH("anderes",Tabelle_Frageboegen[[#This Row],[Bisheriger Energieträger:]]))=TRUE,1,0)</f>
        <v>0</v>
      </c>
      <c r="T264" s="2">
        <v>3500</v>
      </c>
      <c r="U264" s="2">
        <v>0</v>
      </c>
      <c r="V264" s="2">
        <v>0</v>
      </c>
      <c r="W264" s="2">
        <v>0</v>
      </c>
      <c r="X264" s="2">
        <v>0</v>
      </c>
      <c r="Y264" s="2">
        <v>0</v>
      </c>
      <c r="Z264" s="2">
        <v>0</v>
      </c>
      <c r="AA264" s="2">
        <v>0</v>
      </c>
      <c r="AB264" s="3">
        <f>IF(SUM(Tabelle_Frageboegen[[#This Row],[Heizöl (l/a)]:[Holzhackschnitzel (Schüttraummeter/a):]])=0,1,0)</f>
        <v>0</v>
      </c>
    </row>
    <row r="265" spans="1:28" x14ac:dyDescent="0.25">
      <c r="A265" s="1">
        <v>250</v>
      </c>
      <c r="B265" s="1" t="s">
        <v>76</v>
      </c>
      <c r="C265" s="1" t="s">
        <v>140</v>
      </c>
      <c r="D265" s="1" t="s">
        <v>6</v>
      </c>
      <c r="E265" s="1">
        <f>IF(Tabelle_Frageboegen[[#This Row],[Anschlussinteresse:]]="ja",1,0)</f>
        <v>0</v>
      </c>
      <c r="F265" s="1">
        <f>IF(Tabelle_Frageboegen[[#This Row],[Anschlussinteresse:]]="ja &amp; unklar",1,0)</f>
        <v>0</v>
      </c>
      <c r="G265" s="1">
        <f>IF(Tabelle_Frageboegen[[#This Row],[Anschlussinteresse:]]="unklar",1,0)</f>
        <v>1</v>
      </c>
      <c r="H265" s="1">
        <f>IF(Tabelle_Frageboegen[[#This Row],[Anschlussinteresse:]]="nein &amp; unklar",1,0)</f>
        <v>0</v>
      </c>
      <c r="I265" s="1">
        <f>IF(Tabelle_Frageboegen[[#This Row],[Anschlussinteresse:]]="nein",1,0)</f>
        <v>0</v>
      </c>
      <c r="J265" s="1" t="s">
        <v>10</v>
      </c>
      <c r="K265" s="1">
        <f>IF(ISNUMBER(SEARCH("Heizöl",Tabelle_Frageboegen[[#This Row],[Bisheriger Energieträger:]]))=TRUE,1,0)</f>
        <v>1</v>
      </c>
      <c r="L265" s="1">
        <f>IF(ISNUMBER(SEARCH("Erdgas",Tabelle_Frageboegen[[#This Row],[Bisheriger Energieträger:]]))=TRUE,1,0)</f>
        <v>0</v>
      </c>
      <c r="M265" s="1">
        <f>IF(ISNUMBER(SEARCH("Flüssiggas",Tabelle_Frageboegen[[#This Row],[Bisheriger Energieträger:]]))=TRUE,1,0)</f>
        <v>0</v>
      </c>
      <c r="N265" s="1">
        <f>IF(ISNUMBER(SEARCH("Strom",Tabelle_Frageboegen[[#This Row],[Bisheriger Energieträger:]]))=TRUE,1,0)</f>
        <v>0</v>
      </c>
      <c r="O265" s="1">
        <f>IF(ISNUMBER(SEARCH("Wärmepumpe",Tabelle_Frageboegen[[#This Row],[Bisheriger Energieträger:]]))=TRUE,1,0)</f>
        <v>0</v>
      </c>
      <c r="P265" s="1">
        <f>IF(ISNUMBER(SEARCH("Holz",Tabelle_Frageboegen[[#This Row],[Bisheriger Energieträger:]]))=TRUE,1,0)</f>
        <v>0</v>
      </c>
      <c r="Q265" s="1">
        <f>IF(ISNUMBER(SEARCH("Pellets",Tabelle_Frageboegen[[#This Row],[Bisheriger Energieträger:]]))=TRUE,1,0)</f>
        <v>0</v>
      </c>
      <c r="R265" s="1">
        <f>IF(ISNUMBER(SEARCH("Hackschnitzel",Tabelle_Frageboegen[[#This Row],[Bisheriger Energieträger:]]))=TRUE,1,0)</f>
        <v>0</v>
      </c>
      <c r="S265" s="1">
        <f>IF(ISNUMBER(SEARCH("anderes",Tabelle_Frageboegen[[#This Row],[Bisheriger Energieträger:]]))=TRUE,1,0)</f>
        <v>0</v>
      </c>
      <c r="T265" s="2">
        <v>2300</v>
      </c>
      <c r="U265" s="2">
        <v>0</v>
      </c>
      <c r="V265" s="2">
        <v>0</v>
      </c>
      <c r="W265" s="2">
        <v>0</v>
      </c>
      <c r="X265" s="2">
        <v>0</v>
      </c>
      <c r="Y265" s="2">
        <v>0</v>
      </c>
      <c r="Z265" s="2">
        <v>0</v>
      </c>
      <c r="AA265" s="2">
        <v>0</v>
      </c>
      <c r="AB265" s="3">
        <f>IF(SUM(Tabelle_Frageboegen[[#This Row],[Heizöl (l/a)]:[Holzhackschnitzel (Schüttraummeter/a):]])=0,1,0)</f>
        <v>0</v>
      </c>
    </row>
    <row r="266" spans="1:28" x14ac:dyDescent="0.25">
      <c r="A266" s="1">
        <v>251</v>
      </c>
      <c r="B266" s="1" t="s">
        <v>54</v>
      </c>
      <c r="C266" s="1" t="s">
        <v>140</v>
      </c>
      <c r="D266" s="1" t="s">
        <v>4</v>
      </c>
      <c r="E266" s="1">
        <f>IF(Tabelle_Frageboegen[[#This Row],[Anschlussinteresse:]]="ja",1,0)</f>
        <v>1</v>
      </c>
      <c r="F266" s="1">
        <f>IF(Tabelle_Frageboegen[[#This Row],[Anschlussinteresse:]]="ja &amp; unklar",1,0)</f>
        <v>0</v>
      </c>
      <c r="G266" s="1">
        <f>IF(Tabelle_Frageboegen[[#This Row],[Anschlussinteresse:]]="unklar",1,0)</f>
        <v>0</v>
      </c>
      <c r="H266" s="1">
        <f>IF(Tabelle_Frageboegen[[#This Row],[Anschlussinteresse:]]="nein &amp; unklar",1,0)</f>
        <v>0</v>
      </c>
      <c r="I266" s="1">
        <f>IF(Tabelle_Frageboegen[[#This Row],[Anschlussinteresse:]]="nein",1,0)</f>
        <v>0</v>
      </c>
      <c r="J266" s="1" t="s">
        <v>14</v>
      </c>
      <c r="K266" s="1">
        <f>IF(ISNUMBER(SEARCH("Heizöl",Tabelle_Frageboegen[[#This Row],[Bisheriger Energieträger:]]))=TRUE,1,0)</f>
        <v>0</v>
      </c>
      <c r="L266" s="1">
        <f>IF(ISNUMBER(SEARCH("Erdgas",Tabelle_Frageboegen[[#This Row],[Bisheriger Energieträger:]]))=TRUE,1,0)</f>
        <v>0</v>
      </c>
      <c r="M266" s="1">
        <f>IF(ISNUMBER(SEARCH("Flüssiggas",Tabelle_Frageboegen[[#This Row],[Bisheriger Energieträger:]]))=TRUE,1,0)</f>
        <v>0</v>
      </c>
      <c r="N266" s="1">
        <f>IF(ISNUMBER(SEARCH("Strom",Tabelle_Frageboegen[[#This Row],[Bisheriger Energieträger:]]))=TRUE,1,0)</f>
        <v>0</v>
      </c>
      <c r="O266" s="1">
        <f>IF(ISNUMBER(SEARCH("Wärmepumpe",Tabelle_Frageboegen[[#This Row],[Bisheriger Energieträger:]]))=TRUE,1,0)</f>
        <v>1</v>
      </c>
      <c r="P266" s="1">
        <f>IF(ISNUMBER(SEARCH("Holz",Tabelle_Frageboegen[[#This Row],[Bisheriger Energieträger:]]))=TRUE,1,0)</f>
        <v>0</v>
      </c>
      <c r="Q266" s="1">
        <f>IF(ISNUMBER(SEARCH("Pellets",Tabelle_Frageboegen[[#This Row],[Bisheriger Energieträger:]]))=TRUE,1,0)</f>
        <v>0</v>
      </c>
      <c r="R266" s="1">
        <f>IF(ISNUMBER(SEARCH("Hackschnitzel",Tabelle_Frageboegen[[#This Row],[Bisheriger Energieträger:]]))=TRUE,1,0)</f>
        <v>0</v>
      </c>
      <c r="S266" s="1">
        <f>IF(ISNUMBER(SEARCH("anderes",Tabelle_Frageboegen[[#This Row],[Bisheriger Energieträger:]]))=TRUE,1,0)</f>
        <v>0</v>
      </c>
      <c r="T266" s="2">
        <v>0</v>
      </c>
      <c r="U266" s="2">
        <v>0</v>
      </c>
      <c r="V266" s="2">
        <v>0</v>
      </c>
      <c r="W266" s="2">
        <v>0</v>
      </c>
      <c r="X266" s="2">
        <v>4000</v>
      </c>
      <c r="Y266" s="2">
        <v>0</v>
      </c>
      <c r="Z266" s="2">
        <v>0</v>
      </c>
      <c r="AA266" s="2">
        <v>0</v>
      </c>
      <c r="AB266" s="3">
        <f>IF(SUM(Tabelle_Frageboegen[[#This Row],[Heizöl (l/a)]:[Holzhackschnitzel (Schüttraummeter/a):]])=0,1,0)</f>
        <v>0</v>
      </c>
    </row>
    <row r="267" spans="1:28" x14ac:dyDescent="0.25">
      <c r="A267" s="1">
        <v>252</v>
      </c>
      <c r="B267" s="1" t="s">
        <v>76</v>
      </c>
      <c r="C267" s="1" t="s">
        <v>140</v>
      </c>
      <c r="D267" s="1" t="s">
        <v>4</v>
      </c>
      <c r="E267" s="1">
        <f>IF(Tabelle_Frageboegen[[#This Row],[Anschlussinteresse:]]="ja",1,0)</f>
        <v>1</v>
      </c>
      <c r="F267" s="1">
        <f>IF(Tabelle_Frageboegen[[#This Row],[Anschlussinteresse:]]="ja &amp; unklar",1,0)</f>
        <v>0</v>
      </c>
      <c r="G267" s="1">
        <f>IF(Tabelle_Frageboegen[[#This Row],[Anschlussinteresse:]]="unklar",1,0)</f>
        <v>0</v>
      </c>
      <c r="H267" s="1">
        <f>IF(Tabelle_Frageboegen[[#This Row],[Anschlussinteresse:]]="nein &amp; unklar",1,0)</f>
        <v>0</v>
      </c>
      <c r="I267" s="1">
        <f>IF(Tabelle_Frageboegen[[#This Row],[Anschlussinteresse:]]="nein",1,0)</f>
        <v>0</v>
      </c>
      <c r="J267" s="1" t="s">
        <v>10</v>
      </c>
      <c r="K267" s="1">
        <f>IF(ISNUMBER(SEARCH("Heizöl",Tabelle_Frageboegen[[#This Row],[Bisheriger Energieträger:]]))=TRUE,1,0)</f>
        <v>1</v>
      </c>
      <c r="L267" s="1">
        <f>IF(ISNUMBER(SEARCH("Erdgas",Tabelle_Frageboegen[[#This Row],[Bisheriger Energieträger:]]))=TRUE,1,0)</f>
        <v>0</v>
      </c>
      <c r="M267" s="1">
        <f>IF(ISNUMBER(SEARCH("Flüssiggas",Tabelle_Frageboegen[[#This Row],[Bisheriger Energieträger:]]))=TRUE,1,0)</f>
        <v>0</v>
      </c>
      <c r="N267" s="1">
        <f>IF(ISNUMBER(SEARCH("Strom",Tabelle_Frageboegen[[#This Row],[Bisheriger Energieträger:]]))=TRUE,1,0)</f>
        <v>0</v>
      </c>
      <c r="O267" s="1">
        <f>IF(ISNUMBER(SEARCH("Wärmepumpe",Tabelle_Frageboegen[[#This Row],[Bisheriger Energieträger:]]))=TRUE,1,0)</f>
        <v>0</v>
      </c>
      <c r="P267" s="1">
        <f>IF(ISNUMBER(SEARCH("Holz",Tabelle_Frageboegen[[#This Row],[Bisheriger Energieträger:]]))=TRUE,1,0)</f>
        <v>0</v>
      </c>
      <c r="Q267" s="1">
        <f>IF(ISNUMBER(SEARCH("Pellets",Tabelle_Frageboegen[[#This Row],[Bisheriger Energieträger:]]))=TRUE,1,0)</f>
        <v>0</v>
      </c>
      <c r="R267" s="1">
        <f>IF(ISNUMBER(SEARCH("Hackschnitzel",Tabelle_Frageboegen[[#This Row],[Bisheriger Energieträger:]]))=TRUE,1,0)</f>
        <v>0</v>
      </c>
      <c r="S267" s="1">
        <f>IF(ISNUMBER(SEARCH("anderes",Tabelle_Frageboegen[[#This Row],[Bisheriger Energieträger:]]))=TRUE,1,0)</f>
        <v>0</v>
      </c>
      <c r="T267" s="2">
        <v>3000</v>
      </c>
      <c r="U267" s="2">
        <v>0</v>
      </c>
      <c r="V267" s="2">
        <v>0</v>
      </c>
      <c r="W267" s="2">
        <v>0</v>
      </c>
      <c r="X267" s="2">
        <v>0</v>
      </c>
      <c r="Y267" s="2">
        <v>0</v>
      </c>
      <c r="Z267" s="2">
        <v>0</v>
      </c>
      <c r="AA267" s="2">
        <v>0</v>
      </c>
      <c r="AB267" s="3">
        <f>IF(SUM(Tabelle_Frageboegen[[#This Row],[Heizöl (l/a)]:[Holzhackschnitzel (Schüttraummeter/a):]])=0,1,0)</f>
        <v>0</v>
      </c>
    </row>
    <row r="268" spans="1:28" x14ac:dyDescent="0.25">
      <c r="A268" s="1">
        <v>253</v>
      </c>
      <c r="B268" s="1" t="s">
        <v>48</v>
      </c>
      <c r="C268" s="1" t="s">
        <v>140</v>
      </c>
      <c r="D268" s="1" t="s">
        <v>4</v>
      </c>
      <c r="E268" s="1">
        <f>IF(Tabelle_Frageboegen[[#This Row],[Anschlussinteresse:]]="ja",1,0)</f>
        <v>1</v>
      </c>
      <c r="F268" s="1">
        <f>IF(Tabelle_Frageboegen[[#This Row],[Anschlussinteresse:]]="ja &amp; unklar",1,0)</f>
        <v>0</v>
      </c>
      <c r="G268" s="1">
        <f>IF(Tabelle_Frageboegen[[#This Row],[Anschlussinteresse:]]="unklar",1,0)</f>
        <v>0</v>
      </c>
      <c r="H268" s="1">
        <f>IF(Tabelle_Frageboegen[[#This Row],[Anschlussinteresse:]]="nein &amp; unklar",1,0)</f>
        <v>0</v>
      </c>
      <c r="I268" s="1">
        <f>IF(Tabelle_Frageboegen[[#This Row],[Anschlussinteresse:]]="nein",1,0)</f>
        <v>0</v>
      </c>
      <c r="J268" s="1" t="s">
        <v>10</v>
      </c>
      <c r="K268" s="1">
        <f>IF(ISNUMBER(SEARCH("Heizöl",Tabelle_Frageboegen[[#This Row],[Bisheriger Energieträger:]]))=TRUE,1,0)</f>
        <v>1</v>
      </c>
      <c r="L268" s="1">
        <f>IF(ISNUMBER(SEARCH("Erdgas",Tabelle_Frageboegen[[#This Row],[Bisheriger Energieträger:]]))=TRUE,1,0)</f>
        <v>0</v>
      </c>
      <c r="M268" s="1">
        <f>IF(ISNUMBER(SEARCH("Flüssiggas",Tabelle_Frageboegen[[#This Row],[Bisheriger Energieträger:]]))=TRUE,1,0)</f>
        <v>0</v>
      </c>
      <c r="N268" s="1">
        <f>IF(ISNUMBER(SEARCH("Strom",Tabelle_Frageboegen[[#This Row],[Bisheriger Energieträger:]]))=TRUE,1,0)</f>
        <v>0</v>
      </c>
      <c r="O268" s="1">
        <f>IF(ISNUMBER(SEARCH("Wärmepumpe",Tabelle_Frageboegen[[#This Row],[Bisheriger Energieträger:]]))=TRUE,1,0)</f>
        <v>0</v>
      </c>
      <c r="P268" s="1">
        <f>IF(ISNUMBER(SEARCH("Holz",Tabelle_Frageboegen[[#This Row],[Bisheriger Energieträger:]]))=TRUE,1,0)</f>
        <v>0</v>
      </c>
      <c r="Q268" s="1">
        <f>IF(ISNUMBER(SEARCH("Pellets",Tabelle_Frageboegen[[#This Row],[Bisheriger Energieträger:]]))=TRUE,1,0)</f>
        <v>0</v>
      </c>
      <c r="R268" s="1">
        <f>IF(ISNUMBER(SEARCH("Hackschnitzel",Tabelle_Frageboegen[[#This Row],[Bisheriger Energieträger:]]))=TRUE,1,0)</f>
        <v>0</v>
      </c>
      <c r="S268" s="1">
        <f>IF(ISNUMBER(SEARCH("anderes",Tabelle_Frageboegen[[#This Row],[Bisheriger Energieträger:]]))=TRUE,1,0)</f>
        <v>0</v>
      </c>
      <c r="T268" s="2">
        <v>1500</v>
      </c>
      <c r="U268" s="2">
        <v>0</v>
      </c>
      <c r="V268" s="2">
        <v>0</v>
      </c>
      <c r="W268" s="2">
        <v>0</v>
      </c>
      <c r="X268" s="2">
        <v>0</v>
      </c>
      <c r="Y268" s="2">
        <v>0</v>
      </c>
      <c r="Z268" s="2">
        <v>0</v>
      </c>
      <c r="AA268" s="2">
        <v>0</v>
      </c>
      <c r="AB268" s="3">
        <f>IF(SUM(Tabelle_Frageboegen[[#This Row],[Heizöl (l/a)]:[Holzhackschnitzel (Schüttraummeter/a):]])=0,1,0)</f>
        <v>0</v>
      </c>
    </row>
    <row r="269" spans="1:28" x14ac:dyDescent="0.25">
      <c r="A269" s="1">
        <v>254</v>
      </c>
      <c r="B269" s="1" t="s">
        <v>54</v>
      </c>
      <c r="C269" s="1" t="s">
        <v>140</v>
      </c>
      <c r="D269" s="1" t="s">
        <v>4</v>
      </c>
      <c r="E269" s="1">
        <f>IF(Tabelle_Frageboegen[[#This Row],[Anschlussinteresse:]]="ja",1,0)</f>
        <v>1</v>
      </c>
      <c r="F269" s="1">
        <f>IF(Tabelle_Frageboegen[[#This Row],[Anschlussinteresse:]]="ja &amp; unklar",1,0)</f>
        <v>0</v>
      </c>
      <c r="G269" s="1">
        <f>IF(Tabelle_Frageboegen[[#This Row],[Anschlussinteresse:]]="unklar",1,0)</f>
        <v>0</v>
      </c>
      <c r="H269" s="1">
        <f>IF(Tabelle_Frageboegen[[#This Row],[Anschlussinteresse:]]="nein &amp; unklar",1,0)</f>
        <v>0</v>
      </c>
      <c r="I269" s="1">
        <f>IF(Tabelle_Frageboegen[[#This Row],[Anschlussinteresse:]]="nein",1,0)</f>
        <v>0</v>
      </c>
      <c r="J269" s="1" t="s">
        <v>10</v>
      </c>
      <c r="K269" s="1">
        <f>IF(ISNUMBER(SEARCH("Heizöl",Tabelle_Frageboegen[[#This Row],[Bisheriger Energieträger:]]))=TRUE,1,0)</f>
        <v>1</v>
      </c>
      <c r="L269" s="1">
        <f>IF(ISNUMBER(SEARCH("Erdgas",Tabelle_Frageboegen[[#This Row],[Bisheriger Energieträger:]]))=TRUE,1,0)</f>
        <v>0</v>
      </c>
      <c r="M269" s="1">
        <f>IF(ISNUMBER(SEARCH("Flüssiggas",Tabelle_Frageboegen[[#This Row],[Bisheriger Energieträger:]]))=TRUE,1,0)</f>
        <v>0</v>
      </c>
      <c r="N269" s="1">
        <f>IF(ISNUMBER(SEARCH("Strom",Tabelle_Frageboegen[[#This Row],[Bisheriger Energieträger:]]))=TRUE,1,0)</f>
        <v>0</v>
      </c>
      <c r="O269" s="1">
        <f>IF(ISNUMBER(SEARCH("Wärmepumpe",Tabelle_Frageboegen[[#This Row],[Bisheriger Energieträger:]]))=TRUE,1,0)</f>
        <v>0</v>
      </c>
      <c r="P269" s="1">
        <f>IF(ISNUMBER(SEARCH("Holz",Tabelle_Frageboegen[[#This Row],[Bisheriger Energieträger:]]))=TRUE,1,0)</f>
        <v>0</v>
      </c>
      <c r="Q269" s="1">
        <f>IF(ISNUMBER(SEARCH("Pellets",Tabelle_Frageboegen[[#This Row],[Bisheriger Energieträger:]]))=TRUE,1,0)</f>
        <v>0</v>
      </c>
      <c r="R269" s="1">
        <f>IF(ISNUMBER(SEARCH("Hackschnitzel",Tabelle_Frageboegen[[#This Row],[Bisheriger Energieträger:]]))=TRUE,1,0)</f>
        <v>0</v>
      </c>
      <c r="S269" s="1">
        <f>IF(ISNUMBER(SEARCH("anderes",Tabelle_Frageboegen[[#This Row],[Bisheriger Energieträger:]]))=TRUE,1,0)</f>
        <v>0</v>
      </c>
      <c r="T269" s="2">
        <v>2000</v>
      </c>
      <c r="U269" s="2">
        <v>0</v>
      </c>
      <c r="V269" s="2">
        <v>0</v>
      </c>
      <c r="W269" s="2">
        <v>0</v>
      </c>
      <c r="X269" s="2">
        <v>0</v>
      </c>
      <c r="Y269" s="2">
        <v>0</v>
      </c>
      <c r="Z269" s="2">
        <v>0</v>
      </c>
      <c r="AA269" s="2">
        <v>0</v>
      </c>
      <c r="AB269" s="3">
        <f>IF(SUM(Tabelle_Frageboegen[[#This Row],[Heizöl (l/a)]:[Holzhackschnitzel (Schüttraummeter/a):]])=0,1,0)</f>
        <v>0</v>
      </c>
    </row>
    <row r="270" spans="1:28" x14ac:dyDescent="0.25">
      <c r="A270" s="1">
        <v>255</v>
      </c>
      <c r="B270" s="1" t="s">
        <v>76</v>
      </c>
      <c r="C270" s="1" t="s">
        <v>140</v>
      </c>
      <c r="D270" s="1" t="s">
        <v>4</v>
      </c>
      <c r="E270" s="1">
        <f>IF(Tabelle_Frageboegen[[#This Row],[Anschlussinteresse:]]="ja",1,0)</f>
        <v>1</v>
      </c>
      <c r="F270" s="1">
        <f>IF(Tabelle_Frageboegen[[#This Row],[Anschlussinteresse:]]="ja &amp; unklar",1,0)</f>
        <v>0</v>
      </c>
      <c r="G270" s="1">
        <f>IF(Tabelle_Frageboegen[[#This Row],[Anschlussinteresse:]]="unklar",1,0)</f>
        <v>0</v>
      </c>
      <c r="H270" s="1">
        <f>IF(Tabelle_Frageboegen[[#This Row],[Anschlussinteresse:]]="nein &amp; unklar",1,0)</f>
        <v>0</v>
      </c>
      <c r="I270" s="1">
        <f>IF(Tabelle_Frageboegen[[#This Row],[Anschlussinteresse:]]="nein",1,0)</f>
        <v>0</v>
      </c>
      <c r="J270" s="1" t="s">
        <v>39</v>
      </c>
      <c r="K270" s="1">
        <f>IF(ISNUMBER(SEARCH("Heizöl",Tabelle_Frageboegen[[#This Row],[Bisheriger Energieträger:]]))=TRUE,1,0)</f>
        <v>1</v>
      </c>
      <c r="L270" s="1">
        <f>IF(ISNUMBER(SEARCH("Erdgas",Tabelle_Frageboegen[[#This Row],[Bisheriger Energieträger:]]))=TRUE,1,0)</f>
        <v>0</v>
      </c>
      <c r="M270" s="1">
        <f>IF(ISNUMBER(SEARCH("Flüssiggas",Tabelle_Frageboegen[[#This Row],[Bisheriger Energieträger:]]))=TRUE,1,0)</f>
        <v>0</v>
      </c>
      <c r="N270" s="1">
        <f>IF(ISNUMBER(SEARCH("Strom",Tabelle_Frageboegen[[#This Row],[Bisheriger Energieträger:]]))=TRUE,1,0)</f>
        <v>0</v>
      </c>
      <c r="O270" s="1">
        <f>IF(ISNUMBER(SEARCH("Wärmepumpe",Tabelle_Frageboegen[[#This Row],[Bisheriger Energieträger:]]))=TRUE,1,0)</f>
        <v>0</v>
      </c>
      <c r="P270" s="1">
        <f>IF(ISNUMBER(SEARCH("Holz",Tabelle_Frageboegen[[#This Row],[Bisheriger Energieträger:]]))=TRUE,1,0)</f>
        <v>1</v>
      </c>
      <c r="Q270" s="1">
        <f>IF(ISNUMBER(SEARCH("Pellets",Tabelle_Frageboegen[[#This Row],[Bisheriger Energieträger:]]))=TRUE,1,0)</f>
        <v>0</v>
      </c>
      <c r="R270" s="1">
        <f>IF(ISNUMBER(SEARCH("Hackschnitzel",Tabelle_Frageboegen[[#This Row],[Bisheriger Energieträger:]]))=TRUE,1,0)</f>
        <v>0</v>
      </c>
      <c r="S270" s="1">
        <f>IF(ISNUMBER(SEARCH("anderes",Tabelle_Frageboegen[[#This Row],[Bisheriger Energieträger:]]))=TRUE,1,0)</f>
        <v>0</v>
      </c>
      <c r="T270" s="2">
        <v>1000</v>
      </c>
      <c r="U270" s="2">
        <v>0</v>
      </c>
      <c r="V270" s="2">
        <v>0</v>
      </c>
      <c r="W270" s="2">
        <v>0</v>
      </c>
      <c r="X270" s="2">
        <v>0</v>
      </c>
      <c r="Y270" s="2">
        <v>5</v>
      </c>
      <c r="Z270" s="2">
        <v>0</v>
      </c>
      <c r="AA270" s="2">
        <v>0</v>
      </c>
      <c r="AB270" s="3">
        <f>IF(SUM(Tabelle_Frageboegen[[#This Row],[Heizöl (l/a)]:[Holzhackschnitzel (Schüttraummeter/a):]])=0,1,0)</f>
        <v>0</v>
      </c>
    </row>
    <row r="271" spans="1:28" ht="30" x14ac:dyDescent="0.25">
      <c r="A271" s="1">
        <v>256</v>
      </c>
      <c r="B271" s="1" t="s">
        <v>49</v>
      </c>
      <c r="C271" s="1" t="s">
        <v>145</v>
      </c>
      <c r="D271" s="1" t="s">
        <v>8</v>
      </c>
      <c r="E271" s="1">
        <f>IF(Tabelle_Frageboegen[[#This Row],[Anschlussinteresse:]]="ja",1,0)</f>
        <v>0</v>
      </c>
      <c r="F271" s="1">
        <f>IF(Tabelle_Frageboegen[[#This Row],[Anschlussinteresse:]]="ja &amp; unklar",1,0)</f>
        <v>0</v>
      </c>
      <c r="G271" s="1">
        <f>IF(Tabelle_Frageboegen[[#This Row],[Anschlussinteresse:]]="unklar",1,0)</f>
        <v>0</v>
      </c>
      <c r="H271" s="1">
        <f>IF(Tabelle_Frageboegen[[#This Row],[Anschlussinteresse:]]="nein &amp; unklar",1,0)</f>
        <v>0</v>
      </c>
      <c r="I271" s="1">
        <f>IF(Tabelle_Frageboegen[[#This Row],[Anschlussinteresse:]]="nein",1,0)</f>
        <v>1</v>
      </c>
      <c r="J271" s="1" t="s">
        <v>14</v>
      </c>
      <c r="K271" s="1">
        <f>IF(ISNUMBER(SEARCH("Heizöl",Tabelle_Frageboegen[[#This Row],[Bisheriger Energieträger:]]))=TRUE,1,0)</f>
        <v>0</v>
      </c>
      <c r="L271" s="1">
        <f>IF(ISNUMBER(SEARCH("Erdgas",Tabelle_Frageboegen[[#This Row],[Bisheriger Energieträger:]]))=TRUE,1,0)</f>
        <v>0</v>
      </c>
      <c r="M271" s="1">
        <f>IF(ISNUMBER(SEARCH("Flüssiggas",Tabelle_Frageboegen[[#This Row],[Bisheriger Energieträger:]]))=TRUE,1,0)</f>
        <v>0</v>
      </c>
      <c r="N271" s="1">
        <f>IF(ISNUMBER(SEARCH("Strom",Tabelle_Frageboegen[[#This Row],[Bisheriger Energieträger:]]))=TRUE,1,0)</f>
        <v>0</v>
      </c>
      <c r="O271" s="1">
        <f>IF(ISNUMBER(SEARCH("Wärmepumpe",Tabelle_Frageboegen[[#This Row],[Bisheriger Energieträger:]]))=TRUE,1,0)</f>
        <v>1</v>
      </c>
      <c r="P271" s="1">
        <f>IF(ISNUMBER(SEARCH("Holz",Tabelle_Frageboegen[[#This Row],[Bisheriger Energieträger:]]))=TRUE,1,0)</f>
        <v>0</v>
      </c>
      <c r="Q271" s="1">
        <f>IF(ISNUMBER(SEARCH("Pellets",Tabelle_Frageboegen[[#This Row],[Bisheriger Energieträger:]]))=TRUE,1,0)</f>
        <v>0</v>
      </c>
      <c r="R271" s="1">
        <f>IF(ISNUMBER(SEARCH("Hackschnitzel",Tabelle_Frageboegen[[#This Row],[Bisheriger Energieträger:]]))=TRUE,1,0)</f>
        <v>0</v>
      </c>
      <c r="S271" s="1">
        <f>IF(ISNUMBER(SEARCH("anderes",Tabelle_Frageboegen[[#This Row],[Bisheriger Energieträger:]]))=TRUE,1,0)</f>
        <v>0</v>
      </c>
      <c r="T271" s="2">
        <v>0</v>
      </c>
      <c r="U271" s="2">
        <v>0</v>
      </c>
      <c r="V271" s="2">
        <v>0</v>
      </c>
      <c r="W271" s="2">
        <v>0</v>
      </c>
      <c r="X271" s="2">
        <v>3600</v>
      </c>
      <c r="Y271" s="2">
        <v>0</v>
      </c>
      <c r="Z271" s="2">
        <v>0</v>
      </c>
      <c r="AA271" s="2">
        <v>0</v>
      </c>
      <c r="AB271" s="3">
        <f>IF(SUM(Tabelle_Frageboegen[[#This Row],[Heizöl (l/a)]:[Holzhackschnitzel (Schüttraummeter/a):]])=0,1,0)</f>
        <v>0</v>
      </c>
    </row>
    <row r="272" spans="1:28" x14ac:dyDescent="0.25">
      <c r="A272" s="1">
        <v>257</v>
      </c>
      <c r="B272" s="1" t="s">
        <v>40</v>
      </c>
      <c r="C272" s="1" t="s">
        <v>142</v>
      </c>
      <c r="D272" s="1" t="s">
        <v>4</v>
      </c>
      <c r="E272" s="1">
        <f>IF(Tabelle_Frageboegen[[#This Row],[Anschlussinteresse:]]="ja",1,0)</f>
        <v>1</v>
      </c>
      <c r="F272" s="1">
        <f>IF(Tabelle_Frageboegen[[#This Row],[Anschlussinteresse:]]="ja &amp; unklar",1,0)</f>
        <v>0</v>
      </c>
      <c r="G272" s="1">
        <f>IF(Tabelle_Frageboegen[[#This Row],[Anschlussinteresse:]]="unklar",1,0)</f>
        <v>0</v>
      </c>
      <c r="H272" s="1">
        <f>IF(Tabelle_Frageboegen[[#This Row],[Anschlussinteresse:]]="nein &amp; unklar",1,0)</f>
        <v>0</v>
      </c>
      <c r="I272" s="1">
        <f>IF(Tabelle_Frageboegen[[#This Row],[Anschlussinteresse:]]="nein",1,0)</f>
        <v>0</v>
      </c>
      <c r="J272" s="1" t="s">
        <v>11</v>
      </c>
      <c r="K272" s="1">
        <f>IF(ISNUMBER(SEARCH("Heizöl",Tabelle_Frageboegen[[#This Row],[Bisheriger Energieträger:]]))=TRUE,1,0)</f>
        <v>0</v>
      </c>
      <c r="L272" s="1">
        <f>IF(ISNUMBER(SEARCH("Erdgas",Tabelle_Frageboegen[[#This Row],[Bisheriger Energieträger:]]))=TRUE,1,0)</f>
        <v>1</v>
      </c>
      <c r="M272" s="1">
        <f>IF(ISNUMBER(SEARCH("Flüssiggas",Tabelle_Frageboegen[[#This Row],[Bisheriger Energieträger:]]))=TRUE,1,0)</f>
        <v>0</v>
      </c>
      <c r="N272" s="1">
        <f>IF(ISNUMBER(SEARCH("Strom",Tabelle_Frageboegen[[#This Row],[Bisheriger Energieträger:]]))=TRUE,1,0)</f>
        <v>0</v>
      </c>
      <c r="O272" s="1">
        <f>IF(ISNUMBER(SEARCH("Wärmepumpe",Tabelle_Frageboegen[[#This Row],[Bisheriger Energieträger:]]))=TRUE,1,0)</f>
        <v>0</v>
      </c>
      <c r="P272" s="1">
        <f>IF(ISNUMBER(SEARCH("Holz",Tabelle_Frageboegen[[#This Row],[Bisheriger Energieträger:]]))=TRUE,1,0)</f>
        <v>0</v>
      </c>
      <c r="Q272" s="1">
        <f>IF(ISNUMBER(SEARCH("Pellets",Tabelle_Frageboegen[[#This Row],[Bisheriger Energieträger:]]))=TRUE,1,0)</f>
        <v>0</v>
      </c>
      <c r="R272" s="1">
        <f>IF(ISNUMBER(SEARCH("Hackschnitzel",Tabelle_Frageboegen[[#This Row],[Bisheriger Energieträger:]]))=TRUE,1,0)</f>
        <v>0</v>
      </c>
      <c r="S272" s="1">
        <f>IF(ISNUMBER(SEARCH("anderes",Tabelle_Frageboegen[[#This Row],[Bisheriger Energieträger:]]))=TRUE,1,0)</f>
        <v>0</v>
      </c>
      <c r="T272" s="2">
        <v>0</v>
      </c>
      <c r="U272" s="2">
        <v>0</v>
      </c>
      <c r="V272" s="2">
        <v>0</v>
      </c>
      <c r="W272" s="2">
        <v>0</v>
      </c>
      <c r="X272" s="2">
        <v>0</v>
      </c>
      <c r="Y272" s="2">
        <v>0</v>
      </c>
      <c r="Z272" s="2">
        <v>0</v>
      </c>
      <c r="AA272" s="2">
        <v>0</v>
      </c>
      <c r="AB272" s="3">
        <f>IF(SUM(Tabelle_Frageboegen[[#This Row],[Heizöl (l/a)]:[Holzhackschnitzel (Schüttraummeter/a):]])=0,1,0)</f>
        <v>1</v>
      </c>
    </row>
    <row r="273" spans="1:28" x14ac:dyDescent="0.25">
      <c r="A273" s="1">
        <v>258</v>
      </c>
      <c r="B273" s="1" t="s">
        <v>55</v>
      </c>
      <c r="C273" s="1" t="s">
        <v>140</v>
      </c>
      <c r="D273" s="1" t="s">
        <v>6</v>
      </c>
      <c r="E273" s="1">
        <f>IF(Tabelle_Frageboegen[[#This Row],[Anschlussinteresse:]]="ja",1,0)</f>
        <v>0</v>
      </c>
      <c r="F273" s="1">
        <f>IF(Tabelle_Frageboegen[[#This Row],[Anschlussinteresse:]]="ja &amp; unklar",1,0)</f>
        <v>0</v>
      </c>
      <c r="G273" s="1">
        <f>IF(Tabelle_Frageboegen[[#This Row],[Anschlussinteresse:]]="unklar",1,0)</f>
        <v>1</v>
      </c>
      <c r="H273" s="1">
        <f>IF(Tabelle_Frageboegen[[#This Row],[Anschlussinteresse:]]="nein &amp; unklar",1,0)</f>
        <v>0</v>
      </c>
      <c r="I273" s="1">
        <f>IF(Tabelle_Frageboegen[[#This Row],[Anschlussinteresse:]]="nein",1,0)</f>
        <v>0</v>
      </c>
      <c r="J273" s="1" t="s">
        <v>11</v>
      </c>
      <c r="K273" s="1">
        <f>IF(ISNUMBER(SEARCH("Heizöl",Tabelle_Frageboegen[[#This Row],[Bisheriger Energieträger:]]))=TRUE,1,0)</f>
        <v>0</v>
      </c>
      <c r="L273" s="1">
        <f>IF(ISNUMBER(SEARCH("Erdgas",Tabelle_Frageboegen[[#This Row],[Bisheriger Energieträger:]]))=TRUE,1,0)</f>
        <v>1</v>
      </c>
      <c r="M273" s="1">
        <f>IF(ISNUMBER(SEARCH("Flüssiggas",Tabelle_Frageboegen[[#This Row],[Bisheriger Energieträger:]]))=TRUE,1,0)</f>
        <v>0</v>
      </c>
      <c r="N273" s="1">
        <f>IF(ISNUMBER(SEARCH("Strom",Tabelle_Frageboegen[[#This Row],[Bisheriger Energieträger:]]))=TRUE,1,0)</f>
        <v>0</v>
      </c>
      <c r="O273" s="1">
        <f>IF(ISNUMBER(SEARCH("Wärmepumpe",Tabelle_Frageboegen[[#This Row],[Bisheriger Energieträger:]]))=TRUE,1,0)</f>
        <v>0</v>
      </c>
      <c r="P273" s="1">
        <f>IF(ISNUMBER(SEARCH("Holz",Tabelle_Frageboegen[[#This Row],[Bisheriger Energieträger:]]))=TRUE,1,0)</f>
        <v>0</v>
      </c>
      <c r="Q273" s="1">
        <f>IF(ISNUMBER(SEARCH("Pellets",Tabelle_Frageboegen[[#This Row],[Bisheriger Energieträger:]]))=TRUE,1,0)</f>
        <v>0</v>
      </c>
      <c r="R273" s="1">
        <f>IF(ISNUMBER(SEARCH("Hackschnitzel",Tabelle_Frageboegen[[#This Row],[Bisheriger Energieträger:]]))=TRUE,1,0)</f>
        <v>0</v>
      </c>
      <c r="S273" s="1">
        <f>IF(ISNUMBER(SEARCH("anderes",Tabelle_Frageboegen[[#This Row],[Bisheriger Energieträger:]]))=TRUE,1,0)</f>
        <v>0</v>
      </c>
      <c r="T273" s="2">
        <v>0</v>
      </c>
      <c r="U273" s="2">
        <v>1500</v>
      </c>
      <c r="V273" s="2">
        <v>0</v>
      </c>
      <c r="W273" s="2">
        <v>0</v>
      </c>
      <c r="X273" s="2">
        <v>0</v>
      </c>
      <c r="Y273" s="2">
        <v>0</v>
      </c>
      <c r="Z273" s="2">
        <v>0</v>
      </c>
      <c r="AA273" s="2">
        <v>0</v>
      </c>
      <c r="AB273" s="3">
        <f>IF(SUM(Tabelle_Frageboegen[[#This Row],[Heizöl (l/a)]:[Holzhackschnitzel (Schüttraummeter/a):]])=0,1,0)</f>
        <v>0</v>
      </c>
    </row>
    <row r="274" spans="1:28" x14ac:dyDescent="0.25">
      <c r="A274" s="1">
        <v>259</v>
      </c>
      <c r="B274" s="1" t="s">
        <v>72</v>
      </c>
      <c r="C274" s="1" t="s">
        <v>142</v>
      </c>
      <c r="D274" s="1" t="s">
        <v>8</v>
      </c>
      <c r="E274" s="1">
        <f>IF(Tabelle_Frageboegen[[#This Row],[Anschlussinteresse:]]="ja",1,0)</f>
        <v>0</v>
      </c>
      <c r="F274" s="1">
        <f>IF(Tabelle_Frageboegen[[#This Row],[Anschlussinteresse:]]="ja &amp; unklar",1,0)</f>
        <v>0</v>
      </c>
      <c r="G274" s="1">
        <f>IF(Tabelle_Frageboegen[[#This Row],[Anschlussinteresse:]]="unklar",1,0)</f>
        <v>0</v>
      </c>
      <c r="H274" s="1">
        <f>IF(Tabelle_Frageboegen[[#This Row],[Anschlussinteresse:]]="nein &amp; unklar",1,0)</f>
        <v>0</v>
      </c>
      <c r="I274" s="1">
        <f>IF(Tabelle_Frageboegen[[#This Row],[Anschlussinteresse:]]="nein",1,0)</f>
        <v>1</v>
      </c>
      <c r="J274" s="1" t="s">
        <v>14</v>
      </c>
      <c r="K274" s="1">
        <f>IF(ISNUMBER(SEARCH("Heizöl",Tabelle_Frageboegen[[#This Row],[Bisheriger Energieträger:]]))=TRUE,1,0)</f>
        <v>0</v>
      </c>
      <c r="L274" s="1">
        <f>IF(ISNUMBER(SEARCH("Erdgas",Tabelle_Frageboegen[[#This Row],[Bisheriger Energieträger:]]))=TRUE,1,0)</f>
        <v>0</v>
      </c>
      <c r="M274" s="1">
        <f>IF(ISNUMBER(SEARCH("Flüssiggas",Tabelle_Frageboegen[[#This Row],[Bisheriger Energieträger:]]))=TRUE,1,0)</f>
        <v>0</v>
      </c>
      <c r="N274" s="1">
        <f>IF(ISNUMBER(SEARCH("Strom",Tabelle_Frageboegen[[#This Row],[Bisheriger Energieträger:]]))=TRUE,1,0)</f>
        <v>0</v>
      </c>
      <c r="O274" s="1">
        <f>IF(ISNUMBER(SEARCH("Wärmepumpe",Tabelle_Frageboegen[[#This Row],[Bisheriger Energieträger:]]))=TRUE,1,0)</f>
        <v>1</v>
      </c>
      <c r="P274" s="1">
        <f>IF(ISNUMBER(SEARCH("Holz",Tabelle_Frageboegen[[#This Row],[Bisheriger Energieträger:]]))=TRUE,1,0)</f>
        <v>0</v>
      </c>
      <c r="Q274" s="1">
        <f>IF(ISNUMBER(SEARCH("Pellets",Tabelle_Frageboegen[[#This Row],[Bisheriger Energieträger:]]))=TRUE,1,0)</f>
        <v>0</v>
      </c>
      <c r="R274" s="1">
        <f>IF(ISNUMBER(SEARCH("Hackschnitzel",Tabelle_Frageboegen[[#This Row],[Bisheriger Energieträger:]]))=TRUE,1,0)</f>
        <v>0</v>
      </c>
      <c r="S274" s="1">
        <f>IF(ISNUMBER(SEARCH("anderes",Tabelle_Frageboegen[[#This Row],[Bisheriger Energieträger:]]))=TRUE,1,0)</f>
        <v>0</v>
      </c>
      <c r="T274" s="2">
        <v>0</v>
      </c>
      <c r="U274" s="2">
        <v>0</v>
      </c>
      <c r="V274" s="2">
        <v>0</v>
      </c>
      <c r="W274" s="2">
        <v>0</v>
      </c>
      <c r="X274" s="2">
        <v>5000</v>
      </c>
      <c r="Y274" s="2">
        <v>0</v>
      </c>
      <c r="Z274" s="2">
        <v>0</v>
      </c>
      <c r="AA274" s="2">
        <v>0</v>
      </c>
      <c r="AB274" s="3">
        <f>IF(SUM(Tabelle_Frageboegen[[#This Row],[Heizöl (l/a)]:[Holzhackschnitzel (Schüttraummeter/a):]])=0,1,0)</f>
        <v>0</v>
      </c>
    </row>
    <row r="275" spans="1:28" x14ac:dyDescent="0.25">
      <c r="A275" s="1">
        <v>260</v>
      </c>
      <c r="B275" s="1" t="s">
        <v>76</v>
      </c>
      <c r="C275" s="1" t="s">
        <v>140</v>
      </c>
      <c r="D275" s="1" t="s">
        <v>4</v>
      </c>
      <c r="E275" s="1">
        <f>IF(Tabelle_Frageboegen[[#This Row],[Anschlussinteresse:]]="ja",1,0)</f>
        <v>1</v>
      </c>
      <c r="F275" s="1">
        <f>IF(Tabelle_Frageboegen[[#This Row],[Anschlussinteresse:]]="ja &amp; unklar",1,0)</f>
        <v>0</v>
      </c>
      <c r="G275" s="1">
        <f>IF(Tabelle_Frageboegen[[#This Row],[Anschlussinteresse:]]="unklar",1,0)</f>
        <v>0</v>
      </c>
      <c r="H275" s="1">
        <f>IF(Tabelle_Frageboegen[[#This Row],[Anschlussinteresse:]]="nein &amp; unklar",1,0)</f>
        <v>0</v>
      </c>
      <c r="I275" s="1">
        <f>IF(Tabelle_Frageboegen[[#This Row],[Anschlussinteresse:]]="nein",1,0)</f>
        <v>0</v>
      </c>
      <c r="J275" s="1" t="s">
        <v>10</v>
      </c>
      <c r="K275" s="1">
        <f>IF(ISNUMBER(SEARCH("Heizöl",Tabelle_Frageboegen[[#This Row],[Bisheriger Energieträger:]]))=TRUE,1,0)</f>
        <v>1</v>
      </c>
      <c r="L275" s="1">
        <f>IF(ISNUMBER(SEARCH("Erdgas",Tabelle_Frageboegen[[#This Row],[Bisheriger Energieträger:]]))=TRUE,1,0)</f>
        <v>0</v>
      </c>
      <c r="M275" s="1">
        <f>IF(ISNUMBER(SEARCH("Flüssiggas",Tabelle_Frageboegen[[#This Row],[Bisheriger Energieträger:]]))=TRUE,1,0)</f>
        <v>0</v>
      </c>
      <c r="N275" s="1">
        <f>IF(ISNUMBER(SEARCH("Strom",Tabelle_Frageboegen[[#This Row],[Bisheriger Energieträger:]]))=TRUE,1,0)</f>
        <v>0</v>
      </c>
      <c r="O275" s="1">
        <f>IF(ISNUMBER(SEARCH("Wärmepumpe",Tabelle_Frageboegen[[#This Row],[Bisheriger Energieträger:]]))=TRUE,1,0)</f>
        <v>0</v>
      </c>
      <c r="P275" s="1">
        <f>IF(ISNUMBER(SEARCH("Holz",Tabelle_Frageboegen[[#This Row],[Bisheriger Energieträger:]]))=TRUE,1,0)</f>
        <v>0</v>
      </c>
      <c r="Q275" s="1">
        <f>IF(ISNUMBER(SEARCH("Pellets",Tabelle_Frageboegen[[#This Row],[Bisheriger Energieträger:]]))=TRUE,1,0)</f>
        <v>0</v>
      </c>
      <c r="R275" s="1">
        <f>IF(ISNUMBER(SEARCH("Hackschnitzel",Tabelle_Frageboegen[[#This Row],[Bisheriger Energieträger:]]))=TRUE,1,0)</f>
        <v>0</v>
      </c>
      <c r="S275" s="1">
        <f>IF(ISNUMBER(SEARCH("anderes",Tabelle_Frageboegen[[#This Row],[Bisheriger Energieträger:]]))=TRUE,1,0)</f>
        <v>0</v>
      </c>
      <c r="T275" s="2">
        <v>2000</v>
      </c>
      <c r="U275" s="2">
        <v>0</v>
      </c>
      <c r="V275" s="2">
        <v>0</v>
      </c>
      <c r="W275" s="2">
        <v>0</v>
      </c>
      <c r="X275" s="2">
        <v>0</v>
      </c>
      <c r="Y275" s="2">
        <v>0</v>
      </c>
      <c r="Z275" s="2">
        <v>0</v>
      </c>
      <c r="AA275" s="2">
        <v>0</v>
      </c>
      <c r="AB275" s="3">
        <f>IF(SUM(Tabelle_Frageboegen[[#This Row],[Heizöl (l/a)]:[Holzhackschnitzel (Schüttraummeter/a):]])=0,1,0)</f>
        <v>0</v>
      </c>
    </row>
    <row r="276" spans="1:28" x14ac:dyDescent="0.25">
      <c r="A276" s="1">
        <v>261</v>
      </c>
      <c r="B276" s="1" t="s">
        <v>36</v>
      </c>
      <c r="C276" s="1" t="s">
        <v>140</v>
      </c>
      <c r="D276" s="1" t="s">
        <v>8</v>
      </c>
      <c r="E276" s="1">
        <f>IF(Tabelle_Frageboegen[[#This Row],[Anschlussinteresse:]]="ja",1,0)</f>
        <v>0</v>
      </c>
      <c r="F276" s="1">
        <f>IF(Tabelle_Frageboegen[[#This Row],[Anschlussinteresse:]]="ja &amp; unklar",1,0)</f>
        <v>0</v>
      </c>
      <c r="G276" s="1">
        <f>IF(Tabelle_Frageboegen[[#This Row],[Anschlussinteresse:]]="unklar",1,0)</f>
        <v>0</v>
      </c>
      <c r="H276" s="1">
        <f>IF(Tabelle_Frageboegen[[#This Row],[Anschlussinteresse:]]="nein &amp; unklar",1,0)</f>
        <v>0</v>
      </c>
      <c r="I276" s="1">
        <f>IF(Tabelle_Frageboegen[[#This Row],[Anschlussinteresse:]]="nein",1,0)</f>
        <v>1</v>
      </c>
      <c r="J276" s="1" t="s">
        <v>14</v>
      </c>
      <c r="K276" s="1">
        <f>IF(ISNUMBER(SEARCH("Heizöl",Tabelle_Frageboegen[[#This Row],[Bisheriger Energieträger:]]))=TRUE,1,0)</f>
        <v>0</v>
      </c>
      <c r="L276" s="1">
        <f>IF(ISNUMBER(SEARCH("Erdgas",Tabelle_Frageboegen[[#This Row],[Bisheriger Energieträger:]]))=TRUE,1,0)</f>
        <v>0</v>
      </c>
      <c r="M276" s="1">
        <f>IF(ISNUMBER(SEARCH("Flüssiggas",Tabelle_Frageboegen[[#This Row],[Bisheriger Energieträger:]]))=TRUE,1,0)</f>
        <v>0</v>
      </c>
      <c r="N276" s="1">
        <f>IF(ISNUMBER(SEARCH("Strom",Tabelle_Frageboegen[[#This Row],[Bisheriger Energieträger:]]))=TRUE,1,0)</f>
        <v>0</v>
      </c>
      <c r="O276" s="1">
        <f>IF(ISNUMBER(SEARCH("Wärmepumpe",Tabelle_Frageboegen[[#This Row],[Bisheriger Energieträger:]]))=TRUE,1,0)</f>
        <v>1</v>
      </c>
      <c r="P276" s="1">
        <f>IF(ISNUMBER(SEARCH("Holz",Tabelle_Frageboegen[[#This Row],[Bisheriger Energieträger:]]))=TRUE,1,0)</f>
        <v>0</v>
      </c>
      <c r="Q276" s="1">
        <f>IF(ISNUMBER(SEARCH("Pellets",Tabelle_Frageboegen[[#This Row],[Bisheriger Energieträger:]]))=TRUE,1,0)</f>
        <v>0</v>
      </c>
      <c r="R276" s="1">
        <f>IF(ISNUMBER(SEARCH("Hackschnitzel",Tabelle_Frageboegen[[#This Row],[Bisheriger Energieträger:]]))=TRUE,1,0)</f>
        <v>0</v>
      </c>
      <c r="S276" s="1">
        <f>IF(ISNUMBER(SEARCH("anderes",Tabelle_Frageboegen[[#This Row],[Bisheriger Energieträger:]]))=TRUE,1,0)</f>
        <v>0</v>
      </c>
      <c r="T276" s="2">
        <v>0</v>
      </c>
      <c r="U276" s="2">
        <v>0</v>
      </c>
      <c r="V276" s="2">
        <v>0</v>
      </c>
      <c r="W276" s="2">
        <v>0</v>
      </c>
      <c r="X276" s="2">
        <v>5000</v>
      </c>
      <c r="Y276" s="2">
        <v>0</v>
      </c>
      <c r="Z276" s="2">
        <v>0</v>
      </c>
      <c r="AA276" s="2">
        <v>0</v>
      </c>
      <c r="AB276" s="3">
        <f>IF(SUM(Tabelle_Frageboegen[[#This Row],[Heizöl (l/a)]:[Holzhackschnitzel (Schüttraummeter/a):]])=0,1,0)</f>
        <v>0</v>
      </c>
    </row>
    <row r="277" spans="1:28" x14ac:dyDescent="0.25">
      <c r="A277" s="1">
        <v>262</v>
      </c>
      <c r="B277" s="1" t="s">
        <v>76</v>
      </c>
      <c r="C277" s="1" t="s">
        <v>140</v>
      </c>
      <c r="D277" s="1" t="s">
        <v>4</v>
      </c>
      <c r="E277" s="1">
        <f>IF(Tabelle_Frageboegen[[#This Row],[Anschlussinteresse:]]="ja",1,0)</f>
        <v>1</v>
      </c>
      <c r="F277" s="1">
        <f>IF(Tabelle_Frageboegen[[#This Row],[Anschlussinteresse:]]="ja &amp; unklar",1,0)</f>
        <v>0</v>
      </c>
      <c r="G277" s="1">
        <f>IF(Tabelle_Frageboegen[[#This Row],[Anschlussinteresse:]]="unklar",1,0)</f>
        <v>0</v>
      </c>
      <c r="H277" s="1">
        <f>IF(Tabelle_Frageboegen[[#This Row],[Anschlussinteresse:]]="nein &amp; unklar",1,0)</f>
        <v>0</v>
      </c>
      <c r="I277" s="1">
        <f>IF(Tabelle_Frageboegen[[#This Row],[Anschlussinteresse:]]="nein",1,0)</f>
        <v>0</v>
      </c>
      <c r="J277" s="1" t="s">
        <v>10</v>
      </c>
      <c r="K277" s="1">
        <f>IF(ISNUMBER(SEARCH("Heizöl",Tabelle_Frageboegen[[#This Row],[Bisheriger Energieträger:]]))=TRUE,1,0)</f>
        <v>1</v>
      </c>
      <c r="L277" s="1">
        <f>IF(ISNUMBER(SEARCH("Erdgas",Tabelle_Frageboegen[[#This Row],[Bisheriger Energieträger:]]))=TRUE,1,0)</f>
        <v>0</v>
      </c>
      <c r="M277" s="1">
        <f>IF(ISNUMBER(SEARCH("Flüssiggas",Tabelle_Frageboegen[[#This Row],[Bisheriger Energieträger:]]))=TRUE,1,0)</f>
        <v>0</v>
      </c>
      <c r="N277" s="1">
        <f>IF(ISNUMBER(SEARCH("Strom",Tabelle_Frageboegen[[#This Row],[Bisheriger Energieträger:]]))=TRUE,1,0)</f>
        <v>0</v>
      </c>
      <c r="O277" s="1">
        <f>IF(ISNUMBER(SEARCH("Wärmepumpe",Tabelle_Frageboegen[[#This Row],[Bisheriger Energieträger:]]))=TRUE,1,0)</f>
        <v>0</v>
      </c>
      <c r="P277" s="1">
        <f>IF(ISNUMBER(SEARCH("Holz",Tabelle_Frageboegen[[#This Row],[Bisheriger Energieträger:]]))=TRUE,1,0)</f>
        <v>0</v>
      </c>
      <c r="Q277" s="1">
        <f>IF(ISNUMBER(SEARCH("Pellets",Tabelle_Frageboegen[[#This Row],[Bisheriger Energieträger:]]))=TRUE,1,0)</f>
        <v>0</v>
      </c>
      <c r="R277" s="1">
        <f>IF(ISNUMBER(SEARCH("Hackschnitzel",Tabelle_Frageboegen[[#This Row],[Bisheriger Energieträger:]]))=TRUE,1,0)</f>
        <v>0</v>
      </c>
      <c r="S277" s="1">
        <f>IF(ISNUMBER(SEARCH("anderes",Tabelle_Frageboegen[[#This Row],[Bisheriger Energieträger:]]))=TRUE,1,0)</f>
        <v>0</v>
      </c>
      <c r="T277" s="2">
        <v>2500</v>
      </c>
      <c r="U277" s="2">
        <v>0</v>
      </c>
      <c r="V277" s="2">
        <v>0</v>
      </c>
      <c r="W277" s="2">
        <v>0</v>
      </c>
      <c r="X277" s="2">
        <v>0</v>
      </c>
      <c r="Y277" s="2">
        <v>0</v>
      </c>
      <c r="Z277" s="2">
        <v>0</v>
      </c>
      <c r="AA277" s="2">
        <v>0</v>
      </c>
      <c r="AB277" s="3">
        <f>IF(SUM(Tabelle_Frageboegen[[#This Row],[Heizöl (l/a)]:[Holzhackschnitzel (Schüttraummeter/a):]])=0,1,0)</f>
        <v>0</v>
      </c>
    </row>
    <row r="278" spans="1:28" x14ac:dyDescent="0.25">
      <c r="A278" s="1">
        <v>263</v>
      </c>
      <c r="B278" s="1" t="s">
        <v>51</v>
      </c>
      <c r="C278" s="1" t="s">
        <v>140</v>
      </c>
      <c r="D278" s="1" t="s">
        <v>6</v>
      </c>
      <c r="E278" s="1">
        <f>IF(Tabelle_Frageboegen[[#This Row],[Anschlussinteresse:]]="ja",1,0)</f>
        <v>0</v>
      </c>
      <c r="F278" s="1">
        <f>IF(Tabelle_Frageboegen[[#This Row],[Anschlussinteresse:]]="ja &amp; unklar",1,0)</f>
        <v>0</v>
      </c>
      <c r="G278" s="1">
        <f>IF(Tabelle_Frageboegen[[#This Row],[Anschlussinteresse:]]="unklar",1,0)</f>
        <v>1</v>
      </c>
      <c r="H278" s="1">
        <f>IF(Tabelle_Frageboegen[[#This Row],[Anschlussinteresse:]]="nein &amp; unklar",1,0)</f>
        <v>0</v>
      </c>
      <c r="I278" s="1">
        <f>IF(Tabelle_Frageboegen[[#This Row],[Anschlussinteresse:]]="nein",1,0)</f>
        <v>0</v>
      </c>
      <c r="J278" s="1" t="s">
        <v>108</v>
      </c>
      <c r="K278" s="1">
        <f>IF(ISNUMBER(SEARCH("Heizöl",Tabelle_Frageboegen[[#This Row],[Bisheriger Energieträger:]]))=TRUE,1,0)</f>
        <v>0</v>
      </c>
      <c r="L278" s="1">
        <f>IF(ISNUMBER(SEARCH("Erdgas",Tabelle_Frageboegen[[#This Row],[Bisheriger Energieträger:]]))=TRUE,1,0)</f>
        <v>0</v>
      </c>
      <c r="M278" s="1">
        <f>IF(ISNUMBER(SEARCH("Flüssiggas",Tabelle_Frageboegen[[#This Row],[Bisheriger Energieträger:]]))=TRUE,1,0)</f>
        <v>1</v>
      </c>
      <c r="N278" s="1">
        <f>IF(ISNUMBER(SEARCH("Strom",Tabelle_Frageboegen[[#This Row],[Bisheriger Energieträger:]]))=TRUE,1,0)</f>
        <v>0</v>
      </c>
      <c r="O278" s="1">
        <f>IF(ISNUMBER(SEARCH("Wärmepumpe",Tabelle_Frageboegen[[#This Row],[Bisheriger Energieträger:]]))=TRUE,1,0)</f>
        <v>0</v>
      </c>
      <c r="P278" s="1">
        <f>IF(ISNUMBER(SEARCH("Holz",Tabelle_Frageboegen[[#This Row],[Bisheriger Energieträger:]]))=TRUE,1,0)</f>
        <v>1</v>
      </c>
      <c r="Q278" s="1">
        <f>IF(ISNUMBER(SEARCH("Pellets",Tabelle_Frageboegen[[#This Row],[Bisheriger Energieträger:]]))=TRUE,1,0)</f>
        <v>1</v>
      </c>
      <c r="R278" s="1">
        <f>IF(ISNUMBER(SEARCH("Hackschnitzel",Tabelle_Frageboegen[[#This Row],[Bisheriger Energieträger:]]))=TRUE,1,0)</f>
        <v>0</v>
      </c>
      <c r="S278" s="1">
        <f>IF(ISNUMBER(SEARCH("anderes",Tabelle_Frageboegen[[#This Row],[Bisheriger Energieträger:]]))=TRUE,1,0)</f>
        <v>0</v>
      </c>
      <c r="T278" s="2">
        <v>0</v>
      </c>
      <c r="U278" s="2">
        <v>0</v>
      </c>
      <c r="V278" s="29">
        <f>470/0.147</f>
        <v>3197.278911564626</v>
      </c>
      <c r="W278" s="2">
        <v>0</v>
      </c>
      <c r="X278" s="2">
        <v>0</v>
      </c>
      <c r="Y278" s="2">
        <v>0</v>
      </c>
      <c r="Z278" s="2">
        <v>200</v>
      </c>
      <c r="AA278" s="2">
        <v>0</v>
      </c>
      <c r="AB278" s="3">
        <f>IF(SUM(Tabelle_Frageboegen[[#This Row],[Heizöl (l/a)]:[Holzhackschnitzel (Schüttraummeter/a):]])=0,1,0)</f>
        <v>0</v>
      </c>
    </row>
    <row r="279" spans="1:28" x14ac:dyDescent="0.25">
      <c r="A279" s="1">
        <v>264</v>
      </c>
      <c r="B279" s="1" t="s">
        <v>109</v>
      </c>
      <c r="C279" s="1" t="s">
        <v>140</v>
      </c>
      <c r="D279" s="1" t="s">
        <v>4</v>
      </c>
      <c r="E279" s="1">
        <f>IF(Tabelle_Frageboegen[[#This Row],[Anschlussinteresse:]]="ja",1,0)</f>
        <v>1</v>
      </c>
      <c r="F279" s="1">
        <f>IF(Tabelle_Frageboegen[[#This Row],[Anschlussinteresse:]]="ja &amp; unklar",1,0)</f>
        <v>0</v>
      </c>
      <c r="G279" s="1">
        <f>IF(Tabelle_Frageboegen[[#This Row],[Anschlussinteresse:]]="unklar",1,0)</f>
        <v>0</v>
      </c>
      <c r="H279" s="1">
        <f>IF(Tabelle_Frageboegen[[#This Row],[Anschlussinteresse:]]="nein &amp; unklar",1,0)</f>
        <v>0</v>
      </c>
      <c r="I279" s="1">
        <f>IF(Tabelle_Frageboegen[[#This Row],[Anschlussinteresse:]]="nein",1,0)</f>
        <v>0</v>
      </c>
      <c r="J279" s="1" t="s">
        <v>10</v>
      </c>
      <c r="K279" s="1">
        <f>IF(ISNUMBER(SEARCH("Heizöl",Tabelle_Frageboegen[[#This Row],[Bisheriger Energieträger:]]))=TRUE,1,0)</f>
        <v>1</v>
      </c>
      <c r="L279" s="1">
        <f>IF(ISNUMBER(SEARCH("Erdgas",Tabelle_Frageboegen[[#This Row],[Bisheriger Energieträger:]]))=TRUE,1,0)</f>
        <v>0</v>
      </c>
      <c r="M279" s="1">
        <f>IF(ISNUMBER(SEARCH("Flüssiggas",Tabelle_Frageboegen[[#This Row],[Bisheriger Energieträger:]]))=TRUE,1,0)</f>
        <v>0</v>
      </c>
      <c r="N279" s="1">
        <f>IF(ISNUMBER(SEARCH("Strom",Tabelle_Frageboegen[[#This Row],[Bisheriger Energieträger:]]))=TRUE,1,0)</f>
        <v>0</v>
      </c>
      <c r="O279" s="1">
        <f>IF(ISNUMBER(SEARCH("Wärmepumpe",Tabelle_Frageboegen[[#This Row],[Bisheriger Energieträger:]]))=TRUE,1,0)</f>
        <v>0</v>
      </c>
      <c r="P279" s="1">
        <f>IF(ISNUMBER(SEARCH("Holz",Tabelle_Frageboegen[[#This Row],[Bisheriger Energieträger:]]))=TRUE,1,0)</f>
        <v>0</v>
      </c>
      <c r="Q279" s="1">
        <f>IF(ISNUMBER(SEARCH("Pellets",Tabelle_Frageboegen[[#This Row],[Bisheriger Energieträger:]]))=TRUE,1,0)</f>
        <v>0</v>
      </c>
      <c r="R279" s="1">
        <f>IF(ISNUMBER(SEARCH("Hackschnitzel",Tabelle_Frageboegen[[#This Row],[Bisheriger Energieträger:]]))=TRUE,1,0)</f>
        <v>0</v>
      </c>
      <c r="S279" s="1">
        <f>IF(ISNUMBER(SEARCH("anderes",Tabelle_Frageboegen[[#This Row],[Bisheriger Energieträger:]]))=TRUE,1,0)</f>
        <v>0</v>
      </c>
      <c r="T279" s="2">
        <v>1300</v>
      </c>
      <c r="U279" s="2">
        <v>0</v>
      </c>
      <c r="V279" s="2">
        <v>0</v>
      </c>
      <c r="W279" s="2">
        <v>0</v>
      </c>
      <c r="X279" s="2">
        <v>0</v>
      </c>
      <c r="Y279" s="2">
        <v>0</v>
      </c>
      <c r="Z279" s="2">
        <v>0</v>
      </c>
      <c r="AA279" s="2">
        <v>0</v>
      </c>
      <c r="AB279" s="3">
        <f>IF(SUM(Tabelle_Frageboegen[[#This Row],[Heizöl (l/a)]:[Holzhackschnitzel (Schüttraummeter/a):]])=0,1,0)</f>
        <v>0</v>
      </c>
    </row>
    <row r="280" spans="1:28" x14ac:dyDescent="0.25">
      <c r="A280" s="1">
        <v>265</v>
      </c>
      <c r="B280" s="1" t="s">
        <v>61</v>
      </c>
      <c r="C280" s="1" t="s">
        <v>140</v>
      </c>
      <c r="D280" s="1" t="s">
        <v>8</v>
      </c>
      <c r="E280" s="1">
        <f>IF(Tabelle_Frageboegen[[#This Row],[Anschlussinteresse:]]="ja",1,0)</f>
        <v>0</v>
      </c>
      <c r="F280" s="1">
        <f>IF(Tabelle_Frageboegen[[#This Row],[Anschlussinteresse:]]="ja &amp; unklar",1,0)</f>
        <v>0</v>
      </c>
      <c r="G280" s="1">
        <f>IF(Tabelle_Frageboegen[[#This Row],[Anschlussinteresse:]]="unklar",1,0)</f>
        <v>0</v>
      </c>
      <c r="H280" s="1">
        <f>IF(Tabelle_Frageboegen[[#This Row],[Anschlussinteresse:]]="nein &amp; unklar",1,0)</f>
        <v>0</v>
      </c>
      <c r="I280" s="1">
        <f>IF(Tabelle_Frageboegen[[#This Row],[Anschlussinteresse:]]="nein",1,0)</f>
        <v>1</v>
      </c>
      <c r="J280" s="1" t="s">
        <v>10</v>
      </c>
      <c r="K280" s="1">
        <f>IF(ISNUMBER(SEARCH("Heizöl",Tabelle_Frageboegen[[#This Row],[Bisheriger Energieträger:]]))=TRUE,1,0)</f>
        <v>1</v>
      </c>
      <c r="L280" s="1">
        <f>IF(ISNUMBER(SEARCH("Erdgas",Tabelle_Frageboegen[[#This Row],[Bisheriger Energieträger:]]))=TRUE,1,0)</f>
        <v>0</v>
      </c>
      <c r="M280" s="1">
        <f>IF(ISNUMBER(SEARCH("Flüssiggas",Tabelle_Frageboegen[[#This Row],[Bisheriger Energieträger:]]))=TRUE,1,0)</f>
        <v>0</v>
      </c>
      <c r="N280" s="1">
        <f>IF(ISNUMBER(SEARCH("Strom",Tabelle_Frageboegen[[#This Row],[Bisheriger Energieträger:]]))=TRUE,1,0)</f>
        <v>0</v>
      </c>
      <c r="O280" s="1">
        <f>IF(ISNUMBER(SEARCH("Wärmepumpe",Tabelle_Frageboegen[[#This Row],[Bisheriger Energieträger:]]))=TRUE,1,0)</f>
        <v>0</v>
      </c>
      <c r="P280" s="1">
        <f>IF(ISNUMBER(SEARCH("Holz",Tabelle_Frageboegen[[#This Row],[Bisheriger Energieträger:]]))=TRUE,1,0)</f>
        <v>0</v>
      </c>
      <c r="Q280" s="1">
        <f>IF(ISNUMBER(SEARCH("Pellets",Tabelle_Frageboegen[[#This Row],[Bisheriger Energieträger:]]))=TRUE,1,0)</f>
        <v>0</v>
      </c>
      <c r="R280" s="1">
        <f>IF(ISNUMBER(SEARCH("Hackschnitzel",Tabelle_Frageboegen[[#This Row],[Bisheriger Energieträger:]]))=TRUE,1,0)</f>
        <v>0</v>
      </c>
      <c r="S280" s="1">
        <f>IF(ISNUMBER(SEARCH("anderes",Tabelle_Frageboegen[[#This Row],[Bisheriger Energieträger:]]))=TRUE,1,0)</f>
        <v>0</v>
      </c>
      <c r="T280" s="2">
        <v>2000</v>
      </c>
      <c r="U280" s="2">
        <v>0</v>
      </c>
      <c r="V280" s="2">
        <v>0</v>
      </c>
      <c r="W280" s="2">
        <v>0</v>
      </c>
      <c r="X280" s="2">
        <v>0</v>
      </c>
      <c r="Y280" s="2">
        <v>0</v>
      </c>
      <c r="Z280" s="2">
        <v>0</v>
      </c>
      <c r="AA280" s="2">
        <v>0</v>
      </c>
      <c r="AB280" s="3">
        <f>IF(SUM(Tabelle_Frageboegen[[#This Row],[Heizöl (l/a)]:[Holzhackschnitzel (Schüttraummeter/a):]])=0,1,0)</f>
        <v>0</v>
      </c>
    </row>
    <row r="281" spans="1:28" x14ac:dyDescent="0.25">
      <c r="A281" s="1">
        <v>266</v>
      </c>
      <c r="B281" s="1" t="s">
        <v>110</v>
      </c>
      <c r="C281" s="1" t="s">
        <v>145</v>
      </c>
      <c r="D281" s="1" t="s">
        <v>6</v>
      </c>
      <c r="E281" s="1">
        <f>IF(Tabelle_Frageboegen[[#This Row],[Anschlussinteresse:]]="ja",1,0)</f>
        <v>0</v>
      </c>
      <c r="F281" s="1">
        <f>IF(Tabelle_Frageboegen[[#This Row],[Anschlussinteresse:]]="ja &amp; unklar",1,0)</f>
        <v>0</v>
      </c>
      <c r="G281" s="1">
        <f>IF(Tabelle_Frageboegen[[#This Row],[Anschlussinteresse:]]="unklar",1,0)</f>
        <v>1</v>
      </c>
      <c r="H281" s="1">
        <f>IF(Tabelle_Frageboegen[[#This Row],[Anschlussinteresse:]]="nein &amp; unklar",1,0)</f>
        <v>0</v>
      </c>
      <c r="I281" s="1">
        <f>IF(Tabelle_Frageboegen[[#This Row],[Anschlussinteresse:]]="nein",1,0)</f>
        <v>0</v>
      </c>
      <c r="J281" s="1" t="s">
        <v>32</v>
      </c>
      <c r="K281" s="1">
        <f>IF(ISNUMBER(SEARCH("Heizöl",Tabelle_Frageboegen[[#This Row],[Bisheriger Energieträger:]]))=TRUE,1,0)</f>
        <v>0</v>
      </c>
      <c r="L281" s="1">
        <f>IF(ISNUMBER(SEARCH("Erdgas",Tabelle_Frageboegen[[#This Row],[Bisheriger Energieträger:]]))=TRUE,1,0)</f>
        <v>0</v>
      </c>
      <c r="M281" s="1">
        <f>IF(ISNUMBER(SEARCH("Flüssiggas",Tabelle_Frageboegen[[#This Row],[Bisheriger Energieträger:]]))=TRUE,1,0)</f>
        <v>0</v>
      </c>
      <c r="N281" s="1">
        <f>IF(ISNUMBER(SEARCH("Strom",Tabelle_Frageboegen[[#This Row],[Bisheriger Energieträger:]]))=TRUE,1,0)</f>
        <v>0</v>
      </c>
      <c r="O281" s="1">
        <f>IF(ISNUMBER(SEARCH("Wärmepumpe",Tabelle_Frageboegen[[#This Row],[Bisheriger Energieträger:]]))=TRUE,1,0)</f>
        <v>0</v>
      </c>
      <c r="P281" s="1">
        <f>IF(ISNUMBER(SEARCH("Holz",Tabelle_Frageboegen[[#This Row],[Bisheriger Energieträger:]]))=TRUE,1,0)</f>
        <v>0</v>
      </c>
      <c r="Q281" s="1">
        <f>IF(ISNUMBER(SEARCH("Pellets",Tabelle_Frageboegen[[#This Row],[Bisheriger Energieträger:]]))=TRUE,1,0)</f>
        <v>0</v>
      </c>
      <c r="R281" s="1">
        <f>IF(ISNUMBER(SEARCH("Hackschnitzel",Tabelle_Frageboegen[[#This Row],[Bisheriger Energieträger:]]))=TRUE,1,0)</f>
        <v>0</v>
      </c>
      <c r="S281" s="1">
        <f>IF(ISNUMBER(SEARCH("anderes",Tabelle_Frageboegen[[#This Row],[Bisheriger Energieträger:]]))=TRUE,1,0)</f>
        <v>0</v>
      </c>
      <c r="T281" s="2">
        <v>0</v>
      </c>
      <c r="U281" s="2">
        <v>0</v>
      </c>
      <c r="V281" s="2">
        <v>0</v>
      </c>
      <c r="W281" s="2">
        <v>0</v>
      </c>
      <c r="X281" s="2">
        <v>0</v>
      </c>
      <c r="Y281" s="2">
        <v>0</v>
      </c>
      <c r="Z281" s="2">
        <v>0</v>
      </c>
      <c r="AA281" s="2">
        <v>0</v>
      </c>
      <c r="AB281" s="3">
        <f>IF(SUM(Tabelle_Frageboegen[[#This Row],[Heizöl (l/a)]:[Holzhackschnitzel (Schüttraummeter/a):]])=0,1,0)</f>
        <v>1</v>
      </c>
    </row>
    <row r="282" spans="1:28" x14ac:dyDescent="0.25">
      <c r="A282" s="1">
        <v>267</v>
      </c>
      <c r="B282" s="1" t="s">
        <v>56</v>
      </c>
      <c r="C282" s="1" t="s">
        <v>140</v>
      </c>
      <c r="D282" s="1" t="s">
        <v>8</v>
      </c>
      <c r="E282" s="1">
        <f>IF(Tabelle_Frageboegen[[#This Row],[Anschlussinteresse:]]="ja",1,0)</f>
        <v>0</v>
      </c>
      <c r="F282" s="1">
        <f>IF(Tabelle_Frageboegen[[#This Row],[Anschlussinteresse:]]="ja &amp; unklar",1,0)</f>
        <v>0</v>
      </c>
      <c r="G282" s="1">
        <f>IF(Tabelle_Frageboegen[[#This Row],[Anschlussinteresse:]]="unklar",1,0)</f>
        <v>0</v>
      </c>
      <c r="H282" s="1">
        <f>IF(Tabelle_Frageboegen[[#This Row],[Anschlussinteresse:]]="nein &amp; unklar",1,0)</f>
        <v>0</v>
      </c>
      <c r="I282" s="1">
        <f>IF(Tabelle_Frageboegen[[#This Row],[Anschlussinteresse:]]="nein",1,0)</f>
        <v>1</v>
      </c>
      <c r="J282" s="1" t="s">
        <v>111</v>
      </c>
      <c r="K282" s="1">
        <f>IF(ISNUMBER(SEARCH("Heizöl",Tabelle_Frageboegen[[#This Row],[Bisheriger Energieträger:]]))=TRUE,1,0)</f>
        <v>0</v>
      </c>
      <c r="L282" s="1">
        <f>IF(ISNUMBER(SEARCH("Erdgas",Tabelle_Frageboegen[[#This Row],[Bisheriger Energieträger:]]))=TRUE,1,0)</f>
        <v>1</v>
      </c>
      <c r="M282" s="1">
        <f>IF(ISNUMBER(SEARCH("Flüssiggas",Tabelle_Frageboegen[[#This Row],[Bisheriger Energieträger:]]))=TRUE,1,0)</f>
        <v>0</v>
      </c>
      <c r="N282" s="1">
        <f>IF(ISNUMBER(SEARCH("Strom",Tabelle_Frageboegen[[#This Row],[Bisheriger Energieträger:]]))=TRUE,1,0)</f>
        <v>0</v>
      </c>
      <c r="O282" s="1">
        <f>IF(ISNUMBER(SEARCH("Wärmepumpe",Tabelle_Frageboegen[[#This Row],[Bisheriger Energieträger:]]))=TRUE,1,0)</f>
        <v>0</v>
      </c>
      <c r="P282" s="1">
        <f>IF(ISNUMBER(SEARCH("Holz",Tabelle_Frageboegen[[#This Row],[Bisheriger Energieträger:]]))=TRUE,1,0)</f>
        <v>0</v>
      </c>
      <c r="Q282" s="1">
        <f>IF(ISNUMBER(SEARCH("Pellets",Tabelle_Frageboegen[[#This Row],[Bisheriger Energieträger:]]))=TRUE,1,0)</f>
        <v>0</v>
      </c>
      <c r="R282" s="1">
        <f>IF(ISNUMBER(SEARCH("Hackschnitzel",Tabelle_Frageboegen[[#This Row],[Bisheriger Energieträger:]]))=TRUE,1,0)</f>
        <v>0</v>
      </c>
      <c r="S282" s="1">
        <f>IF(ISNUMBER(SEARCH("anderes",Tabelle_Frageboegen[[#This Row],[Bisheriger Energieträger:]]))=TRUE,1,0)</f>
        <v>1</v>
      </c>
      <c r="T282" s="2">
        <v>0</v>
      </c>
      <c r="U282" s="2">
        <v>400</v>
      </c>
      <c r="V282" s="2">
        <v>0</v>
      </c>
      <c r="W282" s="2">
        <v>0</v>
      </c>
      <c r="X282" s="2">
        <v>0</v>
      </c>
      <c r="Y282" s="2">
        <v>0</v>
      </c>
      <c r="Z282" s="2">
        <v>0</v>
      </c>
      <c r="AA282" s="2">
        <v>0</v>
      </c>
      <c r="AB282" s="3">
        <f>IF(SUM(Tabelle_Frageboegen[[#This Row],[Heizöl (l/a)]:[Holzhackschnitzel (Schüttraummeter/a):]])=0,1,0)</f>
        <v>0</v>
      </c>
    </row>
    <row r="283" spans="1:28" x14ac:dyDescent="0.25">
      <c r="A283" s="1">
        <v>268</v>
      </c>
      <c r="B283" s="1" t="s">
        <v>48</v>
      </c>
      <c r="C283" s="1" t="s">
        <v>140</v>
      </c>
      <c r="D283" s="1" t="s">
        <v>4</v>
      </c>
      <c r="E283" s="1">
        <f>IF(Tabelle_Frageboegen[[#This Row],[Anschlussinteresse:]]="ja",1,0)</f>
        <v>1</v>
      </c>
      <c r="F283" s="1">
        <f>IF(Tabelle_Frageboegen[[#This Row],[Anschlussinteresse:]]="ja &amp; unklar",1,0)</f>
        <v>0</v>
      </c>
      <c r="G283" s="1">
        <f>IF(Tabelle_Frageboegen[[#This Row],[Anschlussinteresse:]]="unklar",1,0)</f>
        <v>0</v>
      </c>
      <c r="H283" s="1">
        <f>IF(Tabelle_Frageboegen[[#This Row],[Anschlussinteresse:]]="nein &amp; unklar",1,0)</f>
        <v>0</v>
      </c>
      <c r="I283" s="1">
        <f>IF(Tabelle_Frageboegen[[#This Row],[Anschlussinteresse:]]="nein",1,0)</f>
        <v>0</v>
      </c>
      <c r="J283" s="1" t="s">
        <v>10</v>
      </c>
      <c r="K283" s="1">
        <f>IF(ISNUMBER(SEARCH("Heizöl",Tabelle_Frageboegen[[#This Row],[Bisheriger Energieträger:]]))=TRUE,1,0)</f>
        <v>1</v>
      </c>
      <c r="L283" s="1">
        <f>IF(ISNUMBER(SEARCH("Erdgas",Tabelle_Frageboegen[[#This Row],[Bisheriger Energieträger:]]))=TRUE,1,0)</f>
        <v>0</v>
      </c>
      <c r="M283" s="1">
        <f>IF(ISNUMBER(SEARCH("Flüssiggas",Tabelle_Frageboegen[[#This Row],[Bisheriger Energieträger:]]))=TRUE,1,0)</f>
        <v>0</v>
      </c>
      <c r="N283" s="1">
        <f>IF(ISNUMBER(SEARCH("Strom",Tabelle_Frageboegen[[#This Row],[Bisheriger Energieträger:]]))=TRUE,1,0)</f>
        <v>0</v>
      </c>
      <c r="O283" s="1">
        <f>IF(ISNUMBER(SEARCH("Wärmepumpe",Tabelle_Frageboegen[[#This Row],[Bisheriger Energieträger:]]))=TRUE,1,0)</f>
        <v>0</v>
      </c>
      <c r="P283" s="1">
        <f>IF(ISNUMBER(SEARCH("Holz",Tabelle_Frageboegen[[#This Row],[Bisheriger Energieträger:]]))=TRUE,1,0)</f>
        <v>0</v>
      </c>
      <c r="Q283" s="1">
        <f>IF(ISNUMBER(SEARCH("Pellets",Tabelle_Frageboegen[[#This Row],[Bisheriger Energieträger:]]))=TRUE,1,0)</f>
        <v>0</v>
      </c>
      <c r="R283" s="1">
        <f>IF(ISNUMBER(SEARCH("Hackschnitzel",Tabelle_Frageboegen[[#This Row],[Bisheriger Energieträger:]]))=TRUE,1,0)</f>
        <v>0</v>
      </c>
      <c r="S283" s="1">
        <f>IF(ISNUMBER(SEARCH("anderes",Tabelle_Frageboegen[[#This Row],[Bisheriger Energieträger:]]))=TRUE,1,0)</f>
        <v>0</v>
      </c>
      <c r="T283" s="2">
        <v>0</v>
      </c>
      <c r="U283" s="2">
        <v>0</v>
      </c>
      <c r="V283" s="2">
        <v>0</v>
      </c>
      <c r="W283" s="2">
        <v>0</v>
      </c>
      <c r="X283" s="2">
        <v>0</v>
      </c>
      <c r="Y283" s="2">
        <v>0</v>
      </c>
      <c r="Z283" s="2">
        <v>0</v>
      </c>
      <c r="AA283" s="2">
        <v>0</v>
      </c>
      <c r="AB283" s="3">
        <f>IF(SUM(Tabelle_Frageboegen[[#This Row],[Heizöl (l/a)]:[Holzhackschnitzel (Schüttraummeter/a):]])=0,1,0)</f>
        <v>1</v>
      </c>
    </row>
    <row r="284" spans="1:28" x14ac:dyDescent="0.25">
      <c r="A284" s="1">
        <v>269</v>
      </c>
      <c r="B284" s="1" t="s">
        <v>55</v>
      </c>
      <c r="C284" s="1" t="s">
        <v>140</v>
      </c>
      <c r="D284" s="1" t="s">
        <v>4</v>
      </c>
      <c r="E284" s="1">
        <f>IF(Tabelle_Frageboegen[[#This Row],[Anschlussinteresse:]]="ja",1,0)</f>
        <v>1</v>
      </c>
      <c r="F284" s="1">
        <f>IF(Tabelle_Frageboegen[[#This Row],[Anschlussinteresse:]]="ja &amp; unklar",1,0)</f>
        <v>0</v>
      </c>
      <c r="G284" s="1">
        <f>IF(Tabelle_Frageboegen[[#This Row],[Anschlussinteresse:]]="unklar",1,0)</f>
        <v>0</v>
      </c>
      <c r="H284" s="1">
        <f>IF(Tabelle_Frageboegen[[#This Row],[Anschlussinteresse:]]="nein &amp; unklar",1,0)</f>
        <v>0</v>
      </c>
      <c r="I284" s="1">
        <f>IF(Tabelle_Frageboegen[[#This Row],[Anschlussinteresse:]]="nein",1,0)</f>
        <v>0</v>
      </c>
      <c r="J284" s="1" t="s">
        <v>11</v>
      </c>
      <c r="K284" s="1">
        <f>IF(ISNUMBER(SEARCH("Heizöl",Tabelle_Frageboegen[[#This Row],[Bisheriger Energieträger:]]))=TRUE,1,0)</f>
        <v>0</v>
      </c>
      <c r="L284" s="1">
        <f>IF(ISNUMBER(SEARCH("Erdgas",Tabelle_Frageboegen[[#This Row],[Bisheriger Energieträger:]]))=TRUE,1,0)</f>
        <v>1</v>
      </c>
      <c r="M284" s="1">
        <f>IF(ISNUMBER(SEARCH("Flüssiggas",Tabelle_Frageboegen[[#This Row],[Bisheriger Energieträger:]]))=TRUE,1,0)</f>
        <v>0</v>
      </c>
      <c r="N284" s="1">
        <f>IF(ISNUMBER(SEARCH("Strom",Tabelle_Frageboegen[[#This Row],[Bisheriger Energieträger:]]))=TRUE,1,0)</f>
        <v>0</v>
      </c>
      <c r="O284" s="1">
        <f>IF(ISNUMBER(SEARCH("Wärmepumpe",Tabelle_Frageboegen[[#This Row],[Bisheriger Energieträger:]]))=TRUE,1,0)</f>
        <v>0</v>
      </c>
      <c r="P284" s="1">
        <f>IF(ISNUMBER(SEARCH("Holz",Tabelle_Frageboegen[[#This Row],[Bisheriger Energieträger:]]))=TRUE,1,0)</f>
        <v>0</v>
      </c>
      <c r="Q284" s="1">
        <f>IF(ISNUMBER(SEARCH("Pellets",Tabelle_Frageboegen[[#This Row],[Bisheriger Energieträger:]]))=TRUE,1,0)</f>
        <v>0</v>
      </c>
      <c r="R284" s="1">
        <f>IF(ISNUMBER(SEARCH("Hackschnitzel",Tabelle_Frageboegen[[#This Row],[Bisheriger Energieträger:]]))=TRUE,1,0)</f>
        <v>0</v>
      </c>
      <c r="S284" s="1">
        <f>IF(ISNUMBER(SEARCH("anderes",Tabelle_Frageboegen[[#This Row],[Bisheriger Energieträger:]]))=TRUE,1,0)</f>
        <v>0</v>
      </c>
      <c r="T284" s="2">
        <v>0</v>
      </c>
      <c r="U284" s="2">
        <v>0</v>
      </c>
      <c r="V284" s="2">
        <v>0</v>
      </c>
      <c r="W284" s="2">
        <v>0</v>
      </c>
      <c r="X284" s="2">
        <v>0</v>
      </c>
      <c r="Y284" s="2">
        <v>0</v>
      </c>
      <c r="Z284" s="2">
        <v>0</v>
      </c>
      <c r="AA284" s="2">
        <v>0</v>
      </c>
      <c r="AB284" s="3">
        <f>IF(SUM(Tabelle_Frageboegen[[#This Row],[Heizöl (l/a)]:[Holzhackschnitzel (Schüttraummeter/a):]])=0,1,0)</f>
        <v>1</v>
      </c>
    </row>
    <row r="285" spans="1:28" x14ac:dyDescent="0.25">
      <c r="A285" s="1">
        <v>270</v>
      </c>
      <c r="B285" s="1" t="s">
        <v>76</v>
      </c>
      <c r="C285" s="1" t="s">
        <v>140</v>
      </c>
      <c r="D285" s="1" t="s">
        <v>4</v>
      </c>
      <c r="E285" s="1">
        <f>IF(Tabelle_Frageboegen[[#This Row],[Anschlussinteresse:]]="ja",1,0)</f>
        <v>1</v>
      </c>
      <c r="F285" s="1">
        <f>IF(Tabelle_Frageboegen[[#This Row],[Anschlussinteresse:]]="ja &amp; unklar",1,0)</f>
        <v>0</v>
      </c>
      <c r="G285" s="1">
        <f>IF(Tabelle_Frageboegen[[#This Row],[Anschlussinteresse:]]="unklar",1,0)</f>
        <v>0</v>
      </c>
      <c r="H285" s="1">
        <f>IF(Tabelle_Frageboegen[[#This Row],[Anschlussinteresse:]]="nein &amp; unklar",1,0)</f>
        <v>0</v>
      </c>
      <c r="I285" s="1">
        <f>IF(Tabelle_Frageboegen[[#This Row],[Anschlussinteresse:]]="nein",1,0)</f>
        <v>0</v>
      </c>
      <c r="J285" s="1" t="s">
        <v>10</v>
      </c>
      <c r="K285" s="1">
        <f>IF(ISNUMBER(SEARCH("Heizöl",Tabelle_Frageboegen[[#This Row],[Bisheriger Energieträger:]]))=TRUE,1,0)</f>
        <v>1</v>
      </c>
      <c r="L285" s="1">
        <f>IF(ISNUMBER(SEARCH("Erdgas",Tabelle_Frageboegen[[#This Row],[Bisheriger Energieträger:]]))=TRUE,1,0)</f>
        <v>0</v>
      </c>
      <c r="M285" s="1">
        <f>IF(ISNUMBER(SEARCH("Flüssiggas",Tabelle_Frageboegen[[#This Row],[Bisheriger Energieträger:]]))=TRUE,1,0)</f>
        <v>0</v>
      </c>
      <c r="N285" s="1">
        <f>IF(ISNUMBER(SEARCH("Strom",Tabelle_Frageboegen[[#This Row],[Bisheriger Energieträger:]]))=TRUE,1,0)</f>
        <v>0</v>
      </c>
      <c r="O285" s="1">
        <f>IF(ISNUMBER(SEARCH("Wärmepumpe",Tabelle_Frageboegen[[#This Row],[Bisheriger Energieträger:]]))=TRUE,1,0)</f>
        <v>0</v>
      </c>
      <c r="P285" s="1">
        <f>IF(ISNUMBER(SEARCH("Holz",Tabelle_Frageboegen[[#This Row],[Bisheriger Energieträger:]]))=TRUE,1,0)</f>
        <v>0</v>
      </c>
      <c r="Q285" s="1">
        <f>IF(ISNUMBER(SEARCH("Pellets",Tabelle_Frageboegen[[#This Row],[Bisheriger Energieträger:]]))=TRUE,1,0)</f>
        <v>0</v>
      </c>
      <c r="R285" s="1">
        <f>IF(ISNUMBER(SEARCH("Hackschnitzel",Tabelle_Frageboegen[[#This Row],[Bisheriger Energieträger:]]))=TRUE,1,0)</f>
        <v>0</v>
      </c>
      <c r="S285" s="1">
        <f>IF(ISNUMBER(SEARCH("anderes",Tabelle_Frageboegen[[#This Row],[Bisheriger Energieträger:]]))=TRUE,1,0)</f>
        <v>0</v>
      </c>
      <c r="T285" s="2">
        <v>1800</v>
      </c>
      <c r="U285" s="2">
        <v>0</v>
      </c>
      <c r="V285" s="2">
        <v>0</v>
      </c>
      <c r="W285" s="2">
        <v>0</v>
      </c>
      <c r="X285" s="2">
        <v>0</v>
      </c>
      <c r="Y285" s="2">
        <v>0</v>
      </c>
      <c r="Z285" s="2">
        <v>0</v>
      </c>
      <c r="AA285" s="2">
        <v>0</v>
      </c>
      <c r="AB285" s="3">
        <f>IF(SUM(Tabelle_Frageboegen[[#This Row],[Heizöl (l/a)]:[Holzhackschnitzel (Schüttraummeter/a):]])=0,1,0)</f>
        <v>0</v>
      </c>
    </row>
    <row r="286" spans="1:28" x14ac:dyDescent="0.25">
      <c r="A286" s="1">
        <v>271</v>
      </c>
      <c r="B286" s="1" t="s">
        <v>40</v>
      </c>
      <c r="C286" s="1" t="s">
        <v>142</v>
      </c>
      <c r="D286" s="1" t="s">
        <v>4</v>
      </c>
      <c r="E286" s="1">
        <f>IF(Tabelle_Frageboegen[[#This Row],[Anschlussinteresse:]]="ja",1,0)</f>
        <v>1</v>
      </c>
      <c r="F286" s="1">
        <f>IF(Tabelle_Frageboegen[[#This Row],[Anschlussinteresse:]]="ja &amp; unklar",1,0)</f>
        <v>0</v>
      </c>
      <c r="G286" s="1">
        <f>IF(Tabelle_Frageboegen[[#This Row],[Anschlussinteresse:]]="unklar",1,0)</f>
        <v>0</v>
      </c>
      <c r="H286" s="1">
        <f>IF(Tabelle_Frageboegen[[#This Row],[Anschlussinteresse:]]="nein &amp; unklar",1,0)</f>
        <v>0</v>
      </c>
      <c r="I286" s="1">
        <f>IF(Tabelle_Frageboegen[[#This Row],[Anschlussinteresse:]]="nein",1,0)</f>
        <v>0</v>
      </c>
      <c r="J286" s="1" t="s">
        <v>39</v>
      </c>
      <c r="K286" s="1">
        <f>IF(ISNUMBER(SEARCH("Heizöl",Tabelle_Frageboegen[[#This Row],[Bisheriger Energieträger:]]))=TRUE,1,0)</f>
        <v>1</v>
      </c>
      <c r="L286" s="1">
        <f>IF(ISNUMBER(SEARCH("Erdgas",Tabelle_Frageboegen[[#This Row],[Bisheriger Energieträger:]]))=TRUE,1,0)</f>
        <v>0</v>
      </c>
      <c r="M286" s="1">
        <f>IF(ISNUMBER(SEARCH("Flüssiggas",Tabelle_Frageboegen[[#This Row],[Bisheriger Energieträger:]]))=TRUE,1,0)</f>
        <v>0</v>
      </c>
      <c r="N286" s="1">
        <f>IF(ISNUMBER(SEARCH("Strom",Tabelle_Frageboegen[[#This Row],[Bisheriger Energieträger:]]))=TRUE,1,0)</f>
        <v>0</v>
      </c>
      <c r="O286" s="1">
        <f>IF(ISNUMBER(SEARCH("Wärmepumpe",Tabelle_Frageboegen[[#This Row],[Bisheriger Energieträger:]]))=TRUE,1,0)</f>
        <v>0</v>
      </c>
      <c r="P286" s="1">
        <f>IF(ISNUMBER(SEARCH("Holz",Tabelle_Frageboegen[[#This Row],[Bisheriger Energieträger:]]))=TRUE,1,0)</f>
        <v>1</v>
      </c>
      <c r="Q286" s="1">
        <f>IF(ISNUMBER(SEARCH("Pellets",Tabelle_Frageboegen[[#This Row],[Bisheriger Energieträger:]]))=TRUE,1,0)</f>
        <v>0</v>
      </c>
      <c r="R286" s="1">
        <f>IF(ISNUMBER(SEARCH("Hackschnitzel",Tabelle_Frageboegen[[#This Row],[Bisheriger Energieträger:]]))=TRUE,1,0)</f>
        <v>0</v>
      </c>
      <c r="S286" s="1">
        <f>IF(ISNUMBER(SEARCH("anderes",Tabelle_Frageboegen[[#This Row],[Bisheriger Energieträger:]]))=TRUE,1,0)</f>
        <v>0</v>
      </c>
      <c r="T286" s="2">
        <v>2000</v>
      </c>
      <c r="U286" s="2">
        <v>0</v>
      </c>
      <c r="V286" s="2">
        <v>0</v>
      </c>
      <c r="W286" s="2">
        <v>0</v>
      </c>
      <c r="X286" s="2">
        <v>0</v>
      </c>
      <c r="Y286" s="2">
        <v>6</v>
      </c>
      <c r="Z286" s="2">
        <v>0</v>
      </c>
      <c r="AA286" s="2">
        <v>0</v>
      </c>
      <c r="AB286" s="3">
        <f>IF(SUM(Tabelle_Frageboegen[[#This Row],[Heizöl (l/a)]:[Holzhackschnitzel (Schüttraummeter/a):]])=0,1,0)</f>
        <v>0</v>
      </c>
    </row>
    <row r="287" spans="1:28" x14ac:dyDescent="0.25">
      <c r="A287" s="1">
        <v>272</v>
      </c>
      <c r="B287" s="1" t="s">
        <v>76</v>
      </c>
      <c r="C287" s="1" t="s">
        <v>140</v>
      </c>
      <c r="D287" s="1" t="s">
        <v>6</v>
      </c>
      <c r="E287" s="1">
        <f>IF(Tabelle_Frageboegen[[#This Row],[Anschlussinteresse:]]="ja",1,0)</f>
        <v>0</v>
      </c>
      <c r="F287" s="1">
        <f>IF(Tabelle_Frageboegen[[#This Row],[Anschlussinteresse:]]="ja &amp; unklar",1,0)</f>
        <v>0</v>
      </c>
      <c r="G287" s="1">
        <f>IF(Tabelle_Frageboegen[[#This Row],[Anschlussinteresse:]]="unklar",1,0)</f>
        <v>1</v>
      </c>
      <c r="H287" s="1">
        <f>IF(Tabelle_Frageboegen[[#This Row],[Anschlussinteresse:]]="nein &amp; unklar",1,0)</f>
        <v>0</v>
      </c>
      <c r="I287" s="1">
        <f>IF(Tabelle_Frageboegen[[#This Row],[Anschlussinteresse:]]="nein",1,0)</f>
        <v>0</v>
      </c>
      <c r="J287" s="1" t="s">
        <v>10</v>
      </c>
      <c r="K287" s="1">
        <f>IF(ISNUMBER(SEARCH("Heizöl",Tabelle_Frageboegen[[#This Row],[Bisheriger Energieträger:]]))=TRUE,1,0)</f>
        <v>1</v>
      </c>
      <c r="L287" s="1">
        <f>IF(ISNUMBER(SEARCH("Erdgas",Tabelle_Frageboegen[[#This Row],[Bisheriger Energieträger:]]))=TRUE,1,0)</f>
        <v>0</v>
      </c>
      <c r="M287" s="1">
        <f>IF(ISNUMBER(SEARCH("Flüssiggas",Tabelle_Frageboegen[[#This Row],[Bisheriger Energieträger:]]))=TRUE,1,0)</f>
        <v>0</v>
      </c>
      <c r="N287" s="1">
        <f>IF(ISNUMBER(SEARCH("Strom",Tabelle_Frageboegen[[#This Row],[Bisheriger Energieträger:]]))=TRUE,1,0)</f>
        <v>0</v>
      </c>
      <c r="O287" s="1">
        <f>IF(ISNUMBER(SEARCH("Wärmepumpe",Tabelle_Frageboegen[[#This Row],[Bisheriger Energieträger:]]))=TRUE,1,0)</f>
        <v>0</v>
      </c>
      <c r="P287" s="1">
        <f>IF(ISNUMBER(SEARCH("Holz",Tabelle_Frageboegen[[#This Row],[Bisheriger Energieträger:]]))=TRUE,1,0)</f>
        <v>0</v>
      </c>
      <c r="Q287" s="1">
        <f>IF(ISNUMBER(SEARCH("Pellets",Tabelle_Frageboegen[[#This Row],[Bisheriger Energieträger:]]))=TRUE,1,0)</f>
        <v>0</v>
      </c>
      <c r="R287" s="1">
        <f>IF(ISNUMBER(SEARCH("Hackschnitzel",Tabelle_Frageboegen[[#This Row],[Bisheriger Energieträger:]]))=TRUE,1,0)</f>
        <v>0</v>
      </c>
      <c r="S287" s="1">
        <f>IF(ISNUMBER(SEARCH("anderes",Tabelle_Frageboegen[[#This Row],[Bisheriger Energieträger:]]))=TRUE,1,0)</f>
        <v>0</v>
      </c>
      <c r="T287" s="2">
        <v>1500</v>
      </c>
      <c r="U287" s="2">
        <v>0</v>
      </c>
      <c r="V287" s="2">
        <v>0</v>
      </c>
      <c r="W287" s="2">
        <v>0</v>
      </c>
      <c r="X287" s="2">
        <v>0</v>
      </c>
      <c r="Y287" s="2">
        <v>0</v>
      </c>
      <c r="Z287" s="2">
        <v>0</v>
      </c>
      <c r="AA287" s="2">
        <v>0</v>
      </c>
      <c r="AB287" s="3">
        <f>IF(SUM(Tabelle_Frageboegen[[#This Row],[Heizöl (l/a)]:[Holzhackschnitzel (Schüttraummeter/a):]])=0,1,0)</f>
        <v>0</v>
      </c>
    </row>
    <row r="288" spans="1:28" x14ac:dyDescent="0.25">
      <c r="A288" s="1">
        <v>273</v>
      </c>
      <c r="B288" s="1" t="s">
        <v>90</v>
      </c>
      <c r="C288" s="1" t="s">
        <v>140</v>
      </c>
      <c r="D288" s="1" t="s">
        <v>4</v>
      </c>
      <c r="E288" s="1">
        <f>IF(Tabelle_Frageboegen[[#This Row],[Anschlussinteresse:]]="ja",1,0)</f>
        <v>1</v>
      </c>
      <c r="F288" s="1">
        <f>IF(Tabelle_Frageboegen[[#This Row],[Anschlussinteresse:]]="ja &amp; unklar",1,0)</f>
        <v>0</v>
      </c>
      <c r="G288" s="1">
        <f>IF(Tabelle_Frageboegen[[#This Row],[Anschlussinteresse:]]="unklar",1,0)</f>
        <v>0</v>
      </c>
      <c r="H288" s="1">
        <f>IF(Tabelle_Frageboegen[[#This Row],[Anschlussinteresse:]]="nein &amp; unklar",1,0)</f>
        <v>0</v>
      </c>
      <c r="I288" s="1">
        <f>IF(Tabelle_Frageboegen[[#This Row],[Anschlussinteresse:]]="nein",1,0)</f>
        <v>0</v>
      </c>
      <c r="J288" s="1" t="s">
        <v>10</v>
      </c>
      <c r="K288" s="1">
        <f>IF(ISNUMBER(SEARCH("Heizöl",Tabelle_Frageboegen[[#This Row],[Bisheriger Energieträger:]]))=TRUE,1,0)</f>
        <v>1</v>
      </c>
      <c r="L288" s="1">
        <f>IF(ISNUMBER(SEARCH("Erdgas",Tabelle_Frageboegen[[#This Row],[Bisheriger Energieträger:]]))=TRUE,1,0)</f>
        <v>0</v>
      </c>
      <c r="M288" s="1">
        <f>IF(ISNUMBER(SEARCH("Flüssiggas",Tabelle_Frageboegen[[#This Row],[Bisheriger Energieträger:]]))=TRUE,1,0)</f>
        <v>0</v>
      </c>
      <c r="N288" s="1">
        <f>IF(ISNUMBER(SEARCH("Strom",Tabelle_Frageboegen[[#This Row],[Bisheriger Energieträger:]]))=TRUE,1,0)</f>
        <v>0</v>
      </c>
      <c r="O288" s="1">
        <f>IF(ISNUMBER(SEARCH("Wärmepumpe",Tabelle_Frageboegen[[#This Row],[Bisheriger Energieträger:]]))=TRUE,1,0)</f>
        <v>0</v>
      </c>
      <c r="P288" s="1">
        <f>IF(ISNUMBER(SEARCH("Holz",Tabelle_Frageboegen[[#This Row],[Bisheriger Energieträger:]]))=TRUE,1,0)</f>
        <v>0</v>
      </c>
      <c r="Q288" s="1">
        <f>IF(ISNUMBER(SEARCH("Pellets",Tabelle_Frageboegen[[#This Row],[Bisheriger Energieträger:]]))=TRUE,1,0)</f>
        <v>0</v>
      </c>
      <c r="R288" s="1">
        <f>IF(ISNUMBER(SEARCH("Hackschnitzel",Tabelle_Frageboegen[[#This Row],[Bisheriger Energieträger:]]))=TRUE,1,0)</f>
        <v>0</v>
      </c>
      <c r="S288" s="1">
        <f>IF(ISNUMBER(SEARCH("anderes",Tabelle_Frageboegen[[#This Row],[Bisheriger Energieträger:]]))=TRUE,1,0)</f>
        <v>0</v>
      </c>
      <c r="T288" s="2">
        <v>2200</v>
      </c>
      <c r="U288" s="2">
        <v>0</v>
      </c>
      <c r="V288" s="2">
        <v>0</v>
      </c>
      <c r="W288" s="2">
        <v>0</v>
      </c>
      <c r="X288" s="2">
        <v>0</v>
      </c>
      <c r="Y288" s="2">
        <v>0</v>
      </c>
      <c r="Z288" s="2">
        <v>0</v>
      </c>
      <c r="AA288" s="2">
        <v>0</v>
      </c>
      <c r="AB288" s="3">
        <f>IF(SUM(Tabelle_Frageboegen[[#This Row],[Heizöl (l/a)]:[Holzhackschnitzel (Schüttraummeter/a):]])=0,1,0)</f>
        <v>0</v>
      </c>
    </row>
    <row r="289" spans="1:28" x14ac:dyDescent="0.25">
      <c r="A289" s="1">
        <v>274</v>
      </c>
      <c r="B289" s="1" t="s">
        <v>97</v>
      </c>
      <c r="C289" s="1" t="s">
        <v>143</v>
      </c>
      <c r="D289" s="1" t="s">
        <v>4</v>
      </c>
      <c r="E289" s="1">
        <f>IF(Tabelle_Frageboegen[[#This Row],[Anschlussinteresse:]]="ja",1,0)</f>
        <v>1</v>
      </c>
      <c r="F289" s="1">
        <f>IF(Tabelle_Frageboegen[[#This Row],[Anschlussinteresse:]]="ja &amp; unklar",1,0)</f>
        <v>0</v>
      </c>
      <c r="G289" s="1">
        <f>IF(Tabelle_Frageboegen[[#This Row],[Anschlussinteresse:]]="unklar",1,0)</f>
        <v>0</v>
      </c>
      <c r="H289" s="1">
        <f>IF(Tabelle_Frageboegen[[#This Row],[Anschlussinteresse:]]="nein &amp; unklar",1,0)</f>
        <v>0</v>
      </c>
      <c r="I289" s="1">
        <f>IF(Tabelle_Frageboegen[[#This Row],[Anschlussinteresse:]]="nein",1,0)</f>
        <v>0</v>
      </c>
      <c r="J289" s="1" t="s">
        <v>10</v>
      </c>
      <c r="K289" s="1">
        <f>IF(ISNUMBER(SEARCH("Heizöl",Tabelle_Frageboegen[[#This Row],[Bisheriger Energieträger:]]))=TRUE,1,0)</f>
        <v>1</v>
      </c>
      <c r="L289" s="1">
        <f>IF(ISNUMBER(SEARCH("Erdgas",Tabelle_Frageboegen[[#This Row],[Bisheriger Energieträger:]]))=TRUE,1,0)</f>
        <v>0</v>
      </c>
      <c r="M289" s="1">
        <f>IF(ISNUMBER(SEARCH("Flüssiggas",Tabelle_Frageboegen[[#This Row],[Bisheriger Energieträger:]]))=TRUE,1,0)</f>
        <v>0</v>
      </c>
      <c r="N289" s="1">
        <f>IF(ISNUMBER(SEARCH("Strom",Tabelle_Frageboegen[[#This Row],[Bisheriger Energieträger:]]))=TRUE,1,0)</f>
        <v>0</v>
      </c>
      <c r="O289" s="1">
        <f>IF(ISNUMBER(SEARCH("Wärmepumpe",Tabelle_Frageboegen[[#This Row],[Bisheriger Energieträger:]]))=TRUE,1,0)</f>
        <v>0</v>
      </c>
      <c r="P289" s="1">
        <f>IF(ISNUMBER(SEARCH("Holz",Tabelle_Frageboegen[[#This Row],[Bisheriger Energieträger:]]))=TRUE,1,0)</f>
        <v>0</v>
      </c>
      <c r="Q289" s="1">
        <f>IF(ISNUMBER(SEARCH("Pellets",Tabelle_Frageboegen[[#This Row],[Bisheriger Energieträger:]]))=TRUE,1,0)</f>
        <v>0</v>
      </c>
      <c r="R289" s="1">
        <f>IF(ISNUMBER(SEARCH("Hackschnitzel",Tabelle_Frageboegen[[#This Row],[Bisheriger Energieträger:]]))=TRUE,1,0)</f>
        <v>0</v>
      </c>
      <c r="S289" s="1">
        <f>IF(ISNUMBER(SEARCH("anderes",Tabelle_Frageboegen[[#This Row],[Bisheriger Energieträger:]]))=TRUE,1,0)</f>
        <v>0</v>
      </c>
      <c r="T289" s="2">
        <v>2000</v>
      </c>
      <c r="U289" s="2">
        <v>0</v>
      </c>
      <c r="V289" s="2">
        <v>0</v>
      </c>
      <c r="W289" s="2">
        <v>0</v>
      </c>
      <c r="X289" s="2">
        <v>0</v>
      </c>
      <c r="Y289" s="2">
        <v>0</v>
      </c>
      <c r="Z289" s="2">
        <v>0</v>
      </c>
      <c r="AA289" s="2">
        <v>0</v>
      </c>
      <c r="AB289" s="3">
        <f>IF(SUM(Tabelle_Frageboegen[[#This Row],[Heizöl (l/a)]:[Holzhackschnitzel (Schüttraummeter/a):]])=0,1,0)</f>
        <v>0</v>
      </c>
    </row>
    <row r="290" spans="1:28" x14ac:dyDescent="0.25">
      <c r="A290" s="1">
        <v>275</v>
      </c>
      <c r="B290" s="1" t="s">
        <v>55</v>
      </c>
      <c r="C290" s="1" t="s">
        <v>140</v>
      </c>
      <c r="D290" s="1" t="s">
        <v>4</v>
      </c>
      <c r="E290" s="1">
        <f>IF(Tabelle_Frageboegen[[#This Row],[Anschlussinteresse:]]="ja",1,0)</f>
        <v>1</v>
      </c>
      <c r="F290" s="1">
        <f>IF(Tabelle_Frageboegen[[#This Row],[Anschlussinteresse:]]="ja &amp; unklar",1,0)</f>
        <v>0</v>
      </c>
      <c r="G290" s="1">
        <f>IF(Tabelle_Frageboegen[[#This Row],[Anschlussinteresse:]]="unklar",1,0)</f>
        <v>0</v>
      </c>
      <c r="H290" s="1">
        <f>IF(Tabelle_Frageboegen[[#This Row],[Anschlussinteresse:]]="nein &amp; unklar",1,0)</f>
        <v>0</v>
      </c>
      <c r="I290" s="1">
        <f>IF(Tabelle_Frageboegen[[#This Row],[Anschlussinteresse:]]="nein",1,0)</f>
        <v>0</v>
      </c>
      <c r="J290" s="1" t="s">
        <v>53</v>
      </c>
      <c r="K290" s="1">
        <f>IF(ISNUMBER(SEARCH("Heizöl",Tabelle_Frageboegen[[#This Row],[Bisheriger Energieträger:]]))=TRUE,1,0)</f>
        <v>0</v>
      </c>
      <c r="L290" s="1">
        <f>IF(ISNUMBER(SEARCH("Erdgas",Tabelle_Frageboegen[[#This Row],[Bisheriger Energieträger:]]))=TRUE,1,0)</f>
        <v>1</v>
      </c>
      <c r="M290" s="1">
        <f>IF(ISNUMBER(SEARCH("Flüssiggas",Tabelle_Frageboegen[[#This Row],[Bisheriger Energieträger:]]))=TRUE,1,0)</f>
        <v>0</v>
      </c>
      <c r="N290" s="1">
        <f>IF(ISNUMBER(SEARCH("Strom",Tabelle_Frageboegen[[#This Row],[Bisheriger Energieträger:]]))=TRUE,1,0)</f>
        <v>0</v>
      </c>
      <c r="O290" s="1">
        <f>IF(ISNUMBER(SEARCH("Wärmepumpe",Tabelle_Frageboegen[[#This Row],[Bisheriger Energieträger:]]))=TRUE,1,0)</f>
        <v>0</v>
      </c>
      <c r="P290" s="1">
        <f>IF(ISNUMBER(SEARCH("Holz",Tabelle_Frageboegen[[#This Row],[Bisheriger Energieträger:]]))=TRUE,1,0)</f>
        <v>1</v>
      </c>
      <c r="Q290" s="1">
        <f>IF(ISNUMBER(SEARCH("Pellets",Tabelle_Frageboegen[[#This Row],[Bisheriger Energieträger:]]))=TRUE,1,0)</f>
        <v>0</v>
      </c>
      <c r="R290" s="1">
        <f>IF(ISNUMBER(SEARCH("Hackschnitzel",Tabelle_Frageboegen[[#This Row],[Bisheriger Energieträger:]]))=TRUE,1,0)</f>
        <v>0</v>
      </c>
      <c r="S290" s="1">
        <f>IF(ISNUMBER(SEARCH("anderes",Tabelle_Frageboegen[[#This Row],[Bisheriger Energieträger:]]))=TRUE,1,0)</f>
        <v>0</v>
      </c>
      <c r="T290" s="2">
        <v>0</v>
      </c>
      <c r="U290" s="2">
        <v>1636.3636363636363</v>
      </c>
      <c r="V290" s="2">
        <v>0</v>
      </c>
      <c r="W290" s="2">
        <v>0</v>
      </c>
      <c r="X290" s="2">
        <v>0</v>
      </c>
      <c r="Y290" s="2">
        <v>2</v>
      </c>
      <c r="Z290" s="2">
        <v>0</v>
      </c>
      <c r="AA290" s="2">
        <v>0</v>
      </c>
      <c r="AB290" s="3">
        <f>IF(SUM(Tabelle_Frageboegen[[#This Row],[Heizöl (l/a)]:[Holzhackschnitzel (Schüttraummeter/a):]])=0,1,0)</f>
        <v>0</v>
      </c>
    </row>
    <row r="291" spans="1:28" x14ac:dyDescent="0.25">
      <c r="A291" s="1">
        <v>276</v>
      </c>
      <c r="B291" s="1" t="s">
        <v>30</v>
      </c>
      <c r="C291" s="1" t="s">
        <v>145</v>
      </c>
      <c r="D291" s="1" t="s">
        <v>4</v>
      </c>
      <c r="E291" s="1">
        <f>IF(Tabelle_Frageboegen[[#This Row],[Anschlussinteresse:]]="ja",1,0)</f>
        <v>1</v>
      </c>
      <c r="F291" s="1">
        <f>IF(Tabelle_Frageboegen[[#This Row],[Anschlussinteresse:]]="ja &amp; unklar",1,0)</f>
        <v>0</v>
      </c>
      <c r="G291" s="1">
        <f>IF(Tabelle_Frageboegen[[#This Row],[Anschlussinteresse:]]="unklar",1,0)</f>
        <v>0</v>
      </c>
      <c r="H291" s="1">
        <f>IF(Tabelle_Frageboegen[[#This Row],[Anschlussinteresse:]]="nein &amp; unklar",1,0)</f>
        <v>0</v>
      </c>
      <c r="I291" s="1">
        <f>IF(Tabelle_Frageboegen[[#This Row],[Anschlussinteresse:]]="nein",1,0)</f>
        <v>0</v>
      </c>
      <c r="J291" s="1" t="s">
        <v>12</v>
      </c>
      <c r="K291" s="1">
        <f>IF(ISNUMBER(SEARCH("Heizöl",Tabelle_Frageboegen[[#This Row],[Bisheriger Energieträger:]]))=TRUE,1,0)</f>
        <v>0</v>
      </c>
      <c r="L291" s="1">
        <f>IF(ISNUMBER(SEARCH("Erdgas",Tabelle_Frageboegen[[#This Row],[Bisheriger Energieträger:]]))=TRUE,1,0)</f>
        <v>0</v>
      </c>
      <c r="M291" s="1">
        <f>IF(ISNUMBER(SEARCH("Flüssiggas",Tabelle_Frageboegen[[#This Row],[Bisheriger Energieträger:]]))=TRUE,1,0)</f>
        <v>1</v>
      </c>
      <c r="N291" s="1">
        <f>IF(ISNUMBER(SEARCH("Strom",Tabelle_Frageboegen[[#This Row],[Bisheriger Energieträger:]]))=TRUE,1,0)</f>
        <v>0</v>
      </c>
      <c r="O291" s="1">
        <f>IF(ISNUMBER(SEARCH("Wärmepumpe",Tabelle_Frageboegen[[#This Row],[Bisheriger Energieträger:]]))=TRUE,1,0)</f>
        <v>0</v>
      </c>
      <c r="P291" s="1">
        <f>IF(ISNUMBER(SEARCH("Holz",Tabelle_Frageboegen[[#This Row],[Bisheriger Energieträger:]]))=TRUE,1,0)</f>
        <v>0</v>
      </c>
      <c r="Q291" s="1">
        <f>IF(ISNUMBER(SEARCH("Pellets",Tabelle_Frageboegen[[#This Row],[Bisheriger Energieträger:]]))=TRUE,1,0)</f>
        <v>0</v>
      </c>
      <c r="R291" s="1">
        <f>IF(ISNUMBER(SEARCH("Hackschnitzel",Tabelle_Frageboegen[[#This Row],[Bisheriger Energieträger:]]))=TRUE,1,0)</f>
        <v>0</v>
      </c>
      <c r="S291" s="1">
        <f>IF(ISNUMBER(SEARCH("anderes",Tabelle_Frageboegen[[#This Row],[Bisheriger Energieträger:]]))=TRUE,1,0)</f>
        <v>0</v>
      </c>
      <c r="T291" s="2">
        <v>0</v>
      </c>
      <c r="U291" s="2">
        <v>0</v>
      </c>
      <c r="V291" s="2">
        <v>2569</v>
      </c>
      <c r="W291" s="2">
        <v>0</v>
      </c>
      <c r="X291" s="2">
        <v>0</v>
      </c>
      <c r="Y291" s="2">
        <v>0</v>
      </c>
      <c r="Z291" s="2">
        <v>0</v>
      </c>
      <c r="AA291" s="2">
        <v>0</v>
      </c>
      <c r="AB291" s="3">
        <f>IF(SUM(Tabelle_Frageboegen[[#This Row],[Heizöl (l/a)]:[Holzhackschnitzel (Schüttraummeter/a):]])=0,1,0)</f>
        <v>0</v>
      </c>
    </row>
    <row r="292" spans="1:28" x14ac:dyDescent="0.25">
      <c r="A292" s="1">
        <v>277</v>
      </c>
      <c r="B292" s="1" t="s">
        <v>112</v>
      </c>
      <c r="C292" s="1" t="s">
        <v>145</v>
      </c>
      <c r="D292" s="1" t="s">
        <v>8</v>
      </c>
      <c r="E292" s="1">
        <f>IF(Tabelle_Frageboegen[[#This Row],[Anschlussinteresse:]]="ja",1,0)</f>
        <v>0</v>
      </c>
      <c r="F292" s="1">
        <f>IF(Tabelle_Frageboegen[[#This Row],[Anschlussinteresse:]]="ja &amp; unklar",1,0)</f>
        <v>0</v>
      </c>
      <c r="G292" s="1">
        <f>IF(Tabelle_Frageboegen[[#This Row],[Anschlussinteresse:]]="unklar",1,0)</f>
        <v>0</v>
      </c>
      <c r="H292" s="1">
        <f>IF(Tabelle_Frageboegen[[#This Row],[Anschlussinteresse:]]="nein &amp; unklar",1,0)</f>
        <v>0</v>
      </c>
      <c r="I292" s="1">
        <f>IF(Tabelle_Frageboegen[[#This Row],[Anschlussinteresse:]]="nein",1,0)</f>
        <v>1</v>
      </c>
      <c r="J292" s="1" t="s">
        <v>32</v>
      </c>
      <c r="K292" s="1">
        <f>IF(ISNUMBER(SEARCH("Heizöl",Tabelle_Frageboegen[[#This Row],[Bisheriger Energieträger:]]))=TRUE,1,0)</f>
        <v>0</v>
      </c>
      <c r="L292" s="1">
        <f>IF(ISNUMBER(SEARCH("Erdgas",Tabelle_Frageboegen[[#This Row],[Bisheriger Energieträger:]]))=TRUE,1,0)</f>
        <v>0</v>
      </c>
      <c r="M292" s="1">
        <f>IF(ISNUMBER(SEARCH("Flüssiggas",Tabelle_Frageboegen[[#This Row],[Bisheriger Energieträger:]]))=TRUE,1,0)</f>
        <v>0</v>
      </c>
      <c r="N292" s="1">
        <f>IF(ISNUMBER(SEARCH("Strom",Tabelle_Frageboegen[[#This Row],[Bisheriger Energieträger:]]))=TRUE,1,0)</f>
        <v>0</v>
      </c>
      <c r="O292" s="1">
        <f>IF(ISNUMBER(SEARCH("Wärmepumpe",Tabelle_Frageboegen[[#This Row],[Bisheriger Energieträger:]]))=TRUE,1,0)</f>
        <v>0</v>
      </c>
      <c r="P292" s="1">
        <f>IF(ISNUMBER(SEARCH("Holz",Tabelle_Frageboegen[[#This Row],[Bisheriger Energieträger:]]))=TRUE,1,0)</f>
        <v>0</v>
      </c>
      <c r="Q292" s="1">
        <f>IF(ISNUMBER(SEARCH("Pellets",Tabelle_Frageboegen[[#This Row],[Bisheriger Energieträger:]]))=TRUE,1,0)</f>
        <v>0</v>
      </c>
      <c r="R292" s="1">
        <f>IF(ISNUMBER(SEARCH("Hackschnitzel",Tabelle_Frageboegen[[#This Row],[Bisheriger Energieträger:]]))=TRUE,1,0)</f>
        <v>0</v>
      </c>
      <c r="S292" s="1">
        <f>IF(ISNUMBER(SEARCH("anderes",Tabelle_Frageboegen[[#This Row],[Bisheriger Energieträger:]]))=TRUE,1,0)</f>
        <v>0</v>
      </c>
      <c r="T292" s="2">
        <v>0</v>
      </c>
      <c r="U292" s="2">
        <v>0</v>
      </c>
      <c r="V292" s="2">
        <v>0</v>
      </c>
      <c r="W292" s="2">
        <v>0</v>
      </c>
      <c r="X292" s="2">
        <v>0</v>
      </c>
      <c r="Y292" s="2">
        <v>0</v>
      </c>
      <c r="Z292" s="2">
        <v>0</v>
      </c>
      <c r="AA292" s="2">
        <v>0</v>
      </c>
      <c r="AB292" s="3">
        <f>IF(SUM(Tabelle_Frageboegen[[#This Row],[Heizöl (l/a)]:[Holzhackschnitzel (Schüttraummeter/a):]])=0,1,0)</f>
        <v>1</v>
      </c>
    </row>
    <row r="293" spans="1:28" x14ac:dyDescent="0.25">
      <c r="A293" s="1">
        <v>278</v>
      </c>
      <c r="B293" s="1" t="s">
        <v>58</v>
      </c>
      <c r="C293" s="1" t="s">
        <v>148</v>
      </c>
      <c r="D293" s="1" t="s">
        <v>6</v>
      </c>
      <c r="E293" s="1">
        <f>IF(Tabelle_Frageboegen[[#This Row],[Anschlussinteresse:]]="ja",1,0)</f>
        <v>0</v>
      </c>
      <c r="F293" s="1">
        <f>IF(Tabelle_Frageboegen[[#This Row],[Anschlussinteresse:]]="ja &amp; unklar",1,0)</f>
        <v>0</v>
      </c>
      <c r="G293" s="1">
        <f>IF(Tabelle_Frageboegen[[#This Row],[Anschlussinteresse:]]="unklar",1,0)</f>
        <v>1</v>
      </c>
      <c r="H293" s="1">
        <f>IF(Tabelle_Frageboegen[[#This Row],[Anschlussinteresse:]]="nein &amp; unklar",1,0)</f>
        <v>0</v>
      </c>
      <c r="I293" s="1">
        <f>IF(Tabelle_Frageboegen[[#This Row],[Anschlussinteresse:]]="nein",1,0)</f>
        <v>0</v>
      </c>
      <c r="J293" s="1" t="s">
        <v>53</v>
      </c>
      <c r="K293" s="1">
        <f>IF(ISNUMBER(SEARCH("Heizöl",Tabelle_Frageboegen[[#This Row],[Bisheriger Energieträger:]]))=TRUE,1,0)</f>
        <v>0</v>
      </c>
      <c r="L293" s="1">
        <f>IF(ISNUMBER(SEARCH("Erdgas",Tabelle_Frageboegen[[#This Row],[Bisheriger Energieträger:]]))=TRUE,1,0)</f>
        <v>1</v>
      </c>
      <c r="M293" s="1">
        <f>IF(ISNUMBER(SEARCH("Flüssiggas",Tabelle_Frageboegen[[#This Row],[Bisheriger Energieträger:]]))=TRUE,1,0)</f>
        <v>0</v>
      </c>
      <c r="N293" s="1">
        <f>IF(ISNUMBER(SEARCH("Strom",Tabelle_Frageboegen[[#This Row],[Bisheriger Energieträger:]]))=TRUE,1,0)</f>
        <v>0</v>
      </c>
      <c r="O293" s="1">
        <f>IF(ISNUMBER(SEARCH("Wärmepumpe",Tabelle_Frageboegen[[#This Row],[Bisheriger Energieträger:]]))=TRUE,1,0)</f>
        <v>0</v>
      </c>
      <c r="P293" s="1">
        <f>IF(ISNUMBER(SEARCH("Holz",Tabelle_Frageboegen[[#This Row],[Bisheriger Energieträger:]]))=TRUE,1,0)</f>
        <v>1</v>
      </c>
      <c r="Q293" s="1">
        <f>IF(ISNUMBER(SEARCH("Pellets",Tabelle_Frageboegen[[#This Row],[Bisheriger Energieträger:]]))=TRUE,1,0)</f>
        <v>0</v>
      </c>
      <c r="R293" s="1">
        <f>IF(ISNUMBER(SEARCH("Hackschnitzel",Tabelle_Frageboegen[[#This Row],[Bisheriger Energieträger:]]))=TRUE,1,0)</f>
        <v>0</v>
      </c>
      <c r="S293" s="1">
        <f>IF(ISNUMBER(SEARCH("anderes",Tabelle_Frageboegen[[#This Row],[Bisheriger Energieträger:]]))=TRUE,1,0)</f>
        <v>0</v>
      </c>
      <c r="T293" s="2">
        <v>0</v>
      </c>
      <c r="U293" s="2">
        <v>236</v>
      </c>
      <c r="V293" s="2">
        <v>0</v>
      </c>
      <c r="W293" s="2">
        <v>0</v>
      </c>
      <c r="X293" s="2">
        <v>0</v>
      </c>
      <c r="Y293" s="2">
        <v>10</v>
      </c>
      <c r="Z293" s="2">
        <v>0</v>
      </c>
      <c r="AA293" s="2">
        <v>0</v>
      </c>
      <c r="AB293" s="3">
        <f>IF(SUM(Tabelle_Frageboegen[[#This Row],[Heizöl (l/a)]:[Holzhackschnitzel (Schüttraummeter/a):]])=0,1,0)</f>
        <v>0</v>
      </c>
    </row>
    <row r="294" spans="1:28" x14ac:dyDescent="0.25">
      <c r="A294" s="1">
        <v>279</v>
      </c>
      <c r="B294" s="1" t="s">
        <v>113</v>
      </c>
      <c r="C294" s="1" t="s">
        <v>32</v>
      </c>
      <c r="D294" s="1" t="s">
        <v>4</v>
      </c>
      <c r="E294" s="1">
        <f>IF(Tabelle_Frageboegen[[#This Row],[Anschlussinteresse:]]="ja",1,0)</f>
        <v>1</v>
      </c>
      <c r="F294" s="1">
        <f>IF(Tabelle_Frageboegen[[#This Row],[Anschlussinteresse:]]="ja &amp; unklar",1,0)</f>
        <v>0</v>
      </c>
      <c r="G294" s="1">
        <f>IF(Tabelle_Frageboegen[[#This Row],[Anschlussinteresse:]]="unklar",1,0)</f>
        <v>0</v>
      </c>
      <c r="H294" s="1">
        <f>IF(Tabelle_Frageboegen[[#This Row],[Anschlussinteresse:]]="nein &amp; unklar",1,0)</f>
        <v>0</v>
      </c>
      <c r="I294" s="1">
        <f>IF(Tabelle_Frageboegen[[#This Row],[Anschlussinteresse:]]="nein",1,0)</f>
        <v>0</v>
      </c>
      <c r="J294" s="1" t="s">
        <v>10</v>
      </c>
      <c r="K294" s="1">
        <f>IF(ISNUMBER(SEARCH("Heizöl",Tabelle_Frageboegen[[#This Row],[Bisheriger Energieträger:]]))=TRUE,1,0)</f>
        <v>1</v>
      </c>
      <c r="L294" s="1">
        <f>IF(ISNUMBER(SEARCH("Erdgas",Tabelle_Frageboegen[[#This Row],[Bisheriger Energieträger:]]))=TRUE,1,0)</f>
        <v>0</v>
      </c>
      <c r="M294" s="1">
        <f>IF(ISNUMBER(SEARCH("Flüssiggas",Tabelle_Frageboegen[[#This Row],[Bisheriger Energieträger:]]))=TRUE,1,0)</f>
        <v>0</v>
      </c>
      <c r="N294" s="1">
        <f>IF(ISNUMBER(SEARCH("Strom",Tabelle_Frageboegen[[#This Row],[Bisheriger Energieträger:]]))=TRUE,1,0)</f>
        <v>0</v>
      </c>
      <c r="O294" s="1">
        <f>IF(ISNUMBER(SEARCH("Wärmepumpe",Tabelle_Frageboegen[[#This Row],[Bisheriger Energieträger:]]))=TRUE,1,0)</f>
        <v>0</v>
      </c>
      <c r="P294" s="1">
        <f>IF(ISNUMBER(SEARCH("Holz",Tabelle_Frageboegen[[#This Row],[Bisheriger Energieträger:]]))=TRUE,1,0)</f>
        <v>0</v>
      </c>
      <c r="Q294" s="1">
        <f>IF(ISNUMBER(SEARCH("Pellets",Tabelle_Frageboegen[[#This Row],[Bisheriger Energieträger:]]))=TRUE,1,0)</f>
        <v>0</v>
      </c>
      <c r="R294" s="1">
        <f>IF(ISNUMBER(SEARCH("Hackschnitzel",Tabelle_Frageboegen[[#This Row],[Bisheriger Energieträger:]]))=TRUE,1,0)</f>
        <v>0</v>
      </c>
      <c r="S294" s="1">
        <f>IF(ISNUMBER(SEARCH("anderes",Tabelle_Frageboegen[[#This Row],[Bisheriger Energieträger:]]))=TRUE,1,0)</f>
        <v>0</v>
      </c>
      <c r="T294" s="2">
        <v>3000</v>
      </c>
      <c r="U294" s="2">
        <v>0</v>
      </c>
      <c r="V294" s="2">
        <v>0</v>
      </c>
      <c r="W294" s="2">
        <v>0</v>
      </c>
      <c r="X294" s="2">
        <v>0</v>
      </c>
      <c r="Y294" s="2">
        <v>0</v>
      </c>
      <c r="Z294" s="2">
        <v>0</v>
      </c>
      <c r="AA294" s="2">
        <v>0</v>
      </c>
      <c r="AB294" s="3">
        <f>IF(SUM(Tabelle_Frageboegen[[#This Row],[Heizöl (l/a)]:[Holzhackschnitzel (Schüttraummeter/a):]])=0,1,0)</f>
        <v>0</v>
      </c>
    </row>
    <row r="295" spans="1:28" x14ac:dyDescent="0.25">
      <c r="A295" s="1">
        <v>280</v>
      </c>
      <c r="B295" s="1" t="s">
        <v>44</v>
      </c>
      <c r="C295" s="1" t="s">
        <v>145</v>
      </c>
      <c r="D295" s="1" t="s">
        <v>8</v>
      </c>
      <c r="E295" s="1">
        <f>IF(Tabelle_Frageboegen[[#This Row],[Anschlussinteresse:]]="ja",1,0)</f>
        <v>0</v>
      </c>
      <c r="F295" s="1">
        <f>IF(Tabelle_Frageboegen[[#This Row],[Anschlussinteresse:]]="ja &amp; unklar",1,0)</f>
        <v>0</v>
      </c>
      <c r="G295" s="1">
        <f>IF(Tabelle_Frageboegen[[#This Row],[Anschlussinteresse:]]="unklar",1,0)</f>
        <v>0</v>
      </c>
      <c r="H295" s="1">
        <f>IF(Tabelle_Frageboegen[[#This Row],[Anschlussinteresse:]]="nein &amp; unklar",1,0)</f>
        <v>0</v>
      </c>
      <c r="I295" s="1">
        <f>IF(Tabelle_Frageboegen[[#This Row],[Anschlussinteresse:]]="nein",1,0)</f>
        <v>1</v>
      </c>
      <c r="J295" s="1" t="s">
        <v>43</v>
      </c>
      <c r="K295" s="1">
        <f>IF(ISNUMBER(SEARCH("Heizöl",Tabelle_Frageboegen[[#This Row],[Bisheriger Energieträger:]]))=TRUE,1,0)</f>
        <v>0</v>
      </c>
      <c r="L295" s="1">
        <f>IF(ISNUMBER(SEARCH("Erdgas",Tabelle_Frageboegen[[#This Row],[Bisheriger Energieträger:]]))=TRUE,1,0)</f>
        <v>0</v>
      </c>
      <c r="M295" s="1">
        <f>IF(ISNUMBER(SEARCH("Flüssiggas",Tabelle_Frageboegen[[#This Row],[Bisheriger Energieträger:]]))=TRUE,1,0)</f>
        <v>0</v>
      </c>
      <c r="N295" s="1">
        <f>IF(ISNUMBER(SEARCH("Strom",Tabelle_Frageboegen[[#This Row],[Bisheriger Energieträger:]]))=TRUE,1,0)</f>
        <v>0</v>
      </c>
      <c r="O295" s="1">
        <f>IF(ISNUMBER(SEARCH("Wärmepumpe",Tabelle_Frageboegen[[#This Row],[Bisheriger Energieträger:]]))=TRUE,1,0)</f>
        <v>0</v>
      </c>
      <c r="P295" s="1">
        <f>IF(ISNUMBER(SEARCH("Holz",Tabelle_Frageboegen[[#This Row],[Bisheriger Energieträger:]]))=TRUE,1,0)</f>
        <v>1</v>
      </c>
      <c r="Q295" s="1">
        <f>IF(ISNUMBER(SEARCH("Pellets",Tabelle_Frageboegen[[#This Row],[Bisheriger Energieträger:]]))=TRUE,1,0)</f>
        <v>1</v>
      </c>
      <c r="R295" s="1">
        <f>IF(ISNUMBER(SEARCH("Hackschnitzel",Tabelle_Frageboegen[[#This Row],[Bisheriger Energieträger:]]))=TRUE,1,0)</f>
        <v>0</v>
      </c>
      <c r="S295" s="1">
        <f>IF(ISNUMBER(SEARCH("anderes",Tabelle_Frageboegen[[#This Row],[Bisheriger Energieträger:]]))=TRUE,1,0)</f>
        <v>0</v>
      </c>
      <c r="T295" s="2">
        <v>0</v>
      </c>
      <c r="U295" s="2">
        <v>0</v>
      </c>
      <c r="V295" s="2">
        <v>0</v>
      </c>
      <c r="W295" s="2">
        <v>0</v>
      </c>
      <c r="X295" s="2">
        <v>0</v>
      </c>
      <c r="Y295" s="2">
        <v>0</v>
      </c>
      <c r="Z295" s="2">
        <v>0</v>
      </c>
      <c r="AA295" s="2">
        <v>0</v>
      </c>
      <c r="AB295" s="3">
        <f>IF(SUM(Tabelle_Frageboegen[[#This Row],[Heizöl (l/a)]:[Holzhackschnitzel (Schüttraummeter/a):]])=0,1,0)</f>
        <v>1</v>
      </c>
    </row>
    <row r="296" spans="1:28" x14ac:dyDescent="0.25">
      <c r="A296" s="1">
        <v>281</v>
      </c>
      <c r="B296" s="1" t="s">
        <v>114</v>
      </c>
      <c r="C296" s="1" t="s">
        <v>140</v>
      </c>
      <c r="D296" s="1" t="s">
        <v>6</v>
      </c>
      <c r="E296" s="1">
        <f>IF(Tabelle_Frageboegen[[#This Row],[Anschlussinteresse:]]="ja",1,0)</f>
        <v>0</v>
      </c>
      <c r="F296" s="1">
        <f>IF(Tabelle_Frageboegen[[#This Row],[Anschlussinteresse:]]="ja &amp; unklar",1,0)</f>
        <v>0</v>
      </c>
      <c r="G296" s="1">
        <f>IF(Tabelle_Frageboegen[[#This Row],[Anschlussinteresse:]]="unklar",1,0)</f>
        <v>1</v>
      </c>
      <c r="H296" s="1">
        <f>IF(Tabelle_Frageboegen[[#This Row],[Anschlussinteresse:]]="nein &amp; unklar",1,0)</f>
        <v>0</v>
      </c>
      <c r="I296" s="1">
        <f>IF(Tabelle_Frageboegen[[#This Row],[Anschlussinteresse:]]="nein",1,0)</f>
        <v>0</v>
      </c>
      <c r="J296" s="1" t="s">
        <v>14</v>
      </c>
      <c r="K296" s="1">
        <f>IF(ISNUMBER(SEARCH("Heizöl",Tabelle_Frageboegen[[#This Row],[Bisheriger Energieträger:]]))=TRUE,1,0)</f>
        <v>0</v>
      </c>
      <c r="L296" s="1">
        <f>IF(ISNUMBER(SEARCH("Erdgas",Tabelle_Frageboegen[[#This Row],[Bisheriger Energieträger:]]))=TRUE,1,0)</f>
        <v>0</v>
      </c>
      <c r="M296" s="1">
        <f>IF(ISNUMBER(SEARCH("Flüssiggas",Tabelle_Frageboegen[[#This Row],[Bisheriger Energieträger:]]))=TRUE,1,0)</f>
        <v>0</v>
      </c>
      <c r="N296" s="1">
        <f>IF(ISNUMBER(SEARCH("Strom",Tabelle_Frageboegen[[#This Row],[Bisheriger Energieträger:]]))=TRUE,1,0)</f>
        <v>0</v>
      </c>
      <c r="O296" s="1">
        <f>IF(ISNUMBER(SEARCH("Wärmepumpe",Tabelle_Frageboegen[[#This Row],[Bisheriger Energieträger:]]))=TRUE,1,0)</f>
        <v>1</v>
      </c>
      <c r="P296" s="1">
        <f>IF(ISNUMBER(SEARCH("Holz",Tabelle_Frageboegen[[#This Row],[Bisheriger Energieträger:]]))=TRUE,1,0)</f>
        <v>0</v>
      </c>
      <c r="Q296" s="1">
        <f>IF(ISNUMBER(SEARCH("Pellets",Tabelle_Frageboegen[[#This Row],[Bisheriger Energieträger:]]))=TRUE,1,0)</f>
        <v>0</v>
      </c>
      <c r="R296" s="1">
        <f>IF(ISNUMBER(SEARCH("Hackschnitzel",Tabelle_Frageboegen[[#This Row],[Bisheriger Energieträger:]]))=TRUE,1,0)</f>
        <v>0</v>
      </c>
      <c r="S296" s="1">
        <f>IF(ISNUMBER(SEARCH("anderes",Tabelle_Frageboegen[[#This Row],[Bisheriger Energieträger:]]))=TRUE,1,0)</f>
        <v>0</v>
      </c>
      <c r="T296" s="2">
        <v>0</v>
      </c>
      <c r="U296" s="2">
        <v>0</v>
      </c>
      <c r="V296" s="2">
        <v>0</v>
      </c>
      <c r="W296" s="2">
        <v>0</v>
      </c>
      <c r="X296" s="2">
        <v>0</v>
      </c>
      <c r="Y296" s="2">
        <v>0</v>
      </c>
      <c r="Z296" s="2">
        <v>0</v>
      </c>
      <c r="AA296" s="2">
        <v>0</v>
      </c>
      <c r="AB296" s="3">
        <f>IF(SUM(Tabelle_Frageboegen[[#This Row],[Heizöl (l/a)]:[Holzhackschnitzel (Schüttraummeter/a):]])=0,1,0)</f>
        <v>1</v>
      </c>
    </row>
    <row r="297" spans="1:28" x14ac:dyDescent="0.25">
      <c r="A297" s="1">
        <v>282</v>
      </c>
      <c r="B297" s="1" t="s">
        <v>56</v>
      </c>
      <c r="C297" s="1" t="s">
        <v>140</v>
      </c>
      <c r="D297" s="1" t="s">
        <v>8</v>
      </c>
      <c r="E297" s="1">
        <f>IF(Tabelle_Frageboegen[[#This Row],[Anschlussinteresse:]]="ja",1,0)</f>
        <v>0</v>
      </c>
      <c r="F297" s="1">
        <f>IF(Tabelle_Frageboegen[[#This Row],[Anschlussinteresse:]]="ja &amp; unklar",1,0)</f>
        <v>0</v>
      </c>
      <c r="G297" s="1">
        <f>IF(Tabelle_Frageboegen[[#This Row],[Anschlussinteresse:]]="unklar",1,0)</f>
        <v>0</v>
      </c>
      <c r="H297" s="1">
        <f>IF(Tabelle_Frageboegen[[#This Row],[Anschlussinteresse:]]="nein &amp; unklar",1,0)</f>
        <v>0</v>
      </c>
      <c r="I297" s="1">
        <f>IF(Tabelle_Frageboegen[[#This Row],[Anschlussinteresse:]]="nein",1,0)</f>
        <v>1</v>
      </c>
      <c r="J297" s="1" t="s">
        <v>14</v>
      </c>
      <c r="K297" s="1">
        <f>IF(ISNUMBER(SEARCH("Heizöl",Tabelle_Frageboegen[[#This Row],[Bisheriger Energieträger:]]))=TRUE,1,0)</f>
        <v>0</v>
      </c>
      <c r="L297" s="1">
        <f>IF(ISNUMBER(SEARCH("Erdgas",Tabelle_Frageboegen[[#This Row],[Bisheriger Energieträger:]]))=TRUE,1,0)</f>
        <v>0</v>
      </c>
      <c r="M297" s="1">
        <f>IF(ISNUMBER(SEARCH("Flüssiggas",Tabelle_Frageboegen[[#This Row],[Bisheriger Energieträger:]]))=TRUE,1,0)</f>
        <v>0</v>
      </c>
      <c r="N297" s="1">
        <f>IF(ISNUMBER(SEARCH("Strom",Tabelle_Frageboegen[[#This Row],[Bisheriger Energieträger:]]))=TRUE,1,0)</f>
        <v>0</v>
      </c>
      <c r="O297" s="1">
        <f>IF(ISNUMBER(SEARCH("Wärmepumpe",Tabelle_Frageboegen[[#This Row],[Bisheriger Energieträger:]]))=TRUE,1,0)</f>
        <v>1</v>
      </c>
      <c r="P297" s="1">
        <f>IF(ISNUMBER(SEARCH("Holz",Tabelle_Frageboegen[[#This Row],[Bisheriger Energieträger:]]))=TRUE,1,0)</f>
        <v>0</v>
      </c>
      <c r="Q297" s="1">
        <f>IF(ISNUMBER(SEARCH("Pellets",Tabelle_Frageboegen[[#This Row],[Bisheriger Energieträger:]]))=TRUE,1,0)</f>
        <v>0</v>
      </c>
      <c r="R297" s="1">
        <f>IF(ISNUMBER(SEARCH("Hackschnitzel",Tabelle_Frageboegen[[#This Row],[Bisheriger Energieträger:]]))=TRUE,1,0)</f>
        <v>0</v>
      </c>
      <c r="S297" s="1">
        <f>IF(ISNUMBER(SEARCH("anderes",Tabelle_Frageboegen[[#This Row],[Bisheriger Energieträger:]]))=TRUE,1,0)</f>
        <v>0</v>
      </c>
      <c r="T297" s="2">
        <v>0</v>
      </c>
      <c r="U297" s="2">
        <v>0</v>
      </c>
      <c r="V297" s="2">
        <v>0</v>
      </c>
      <c r="W297" s="2">
        <v>0</v>
      </c>
      <c r="X297" s="2">
        <v>2100</v>
      </c>
      <c r="Y297" s="2">
        <v>0</v>
      </c>
      <c r="Z297" s="2">
        <v>0</v>
      </c>
      <c r="AA297" s="2">
        <v>0</v>
      </c>
      <c r="AB297" s="3">
        <f>IF(SUM(Tabelle_Frageboegen[[#This Row],[Heizöl (l/a)]:[Holzhackschnitzel (Schüttraummeter/a):]])=0,1,0)</f>
        <v>0</v>
      </c>
    </row>
    <row r="298" spans="1:28" x14ac:dyDescent="0.25">
      <c r="A298" s="1">
        <v>283</v>
      </c>
      <c r="B298" s="1" t="s">
        <v>76</v>
      </c>
      <c r="C298" s="1" t="s">
        <v>140</v>
      </c>
      <c r="D298" s="1" t="s">
        <v>4</v>
      </c>
      <c r="E298" s="1">
        <f>IF(Tabelle_Frageboegen[[#This Row],[Anschlussinteresse:]]="ja",1,0)</f>
        <v>1</v>
      </c>
      <c r="F298" s="1">
        <f>IF(Tabelle_Frageboegen[[#This Row],[Anschlussinteresse:]]="ja &amp; unklar",1,0)</f>
        <v>0</v>
      </c>
      <c r="G298" s="1">
        <f>IF(Tabelle_Frageboegen[[#This Row],[Anschlussinteresse:]]="unklar",1,0)</f>
        <v>0</v>
      </c>
      <c r="H298" s="1">
        <f>IF(Tabelle_Frageboegen[[#This Row],[Anschlussinteresse:]]="nein &amp; unklar",1,0)</f>
        <v>0</v>
      </c>
      <c r="I298" s="1">
        <f>IF(Tabelle_Frageboegen[[#This Row],[Anschlussinteresse:]]="nein",1,0)</f>
        <v>0</v>
      </c>
      <c r="J298" s="1" t="s">
        <v>10</v>
      </c>
      <c r="K298" s="1">
        <f>IF(ISNUMBER(SEARCH("Heizöl",Tabelle_Frageboegen[[#This Row],[Bisheriger Energieträger:]]))=TRUE,1,0)</f>
        <v>1</v>
      </c>
      <c r="L298" s="1">
        <f>IF(ISNUMBER(SEARCH("Erdgas",Tabelle_Frageboegen[[#This Row],[Bisheriger Energieträger:]]))=TRUE,1,0)</f>
        <v>0</v>
      </c>
      <c r="M298" s="1">
        <f>IF(ISNUMBER(SEARCH("Flüssiggas",Tabelle_Frageboegen[[#This Row],[Bisheriger Energieträger:]]))=TRUE,1,0)</f>
        <v>0</v>
      </c>
      <c r="N298" s="1">
        <f>IF(ISNUMBER(SEARCH("Strom",Tabelle_Frageboegen[[#This Row],[Bisheriger Energieträger:]]))=TRUE,1,0)</f>
        <v>0</v>
      </c>
      <c r="O298" s="1">
        <f>IF(ISNUMBER(SEARCH("Wärmepumpe",Tabelle_Frageboegen[[#This Row],[Bisheriger Energieträger:]]))=TRUE,1,0)</f>
        <v>0</v>
      </c>
      <c r="P298" s="1">
        <f>IF(ISNUMBER(SEARCH("Holz",Tabelle_Frageboegen[[#This Row],[Bisheriger Energieträger:]]))=TRUE,1,0)</f>
        <v>0</v>
      </c>
      <c r="Q298" s="1">
        <f>IF(ISNUMBER(SEARCH("Pellets",Tabelle_Frageboegen[[#This Row],[Bisheriger Energieträger:]]))=TRUE,1,0)</f>
        <v>0</v>
      </c>
      <c r="R298" s="1">
        <f>IF(ISNUMBER(SEARCH("Hackschnitzel",Tabelle_Frageboegen[[#This Row],[Bisheriger Energieträger:]]))=TRUE,1,0)</f>
        <v>0</v>
      </c>
      <c r="S298" s="1">
        <f>IF(ISNUMBER(SEARCH("anderes",Tabelle_Frageboegen[[#This Row],[Bisheriger Energieträger:]]))=TRUE,1,0)</f>
        <v>0</v>
      </c>
      <c r="T298" s="2">
        <v>3000</v>
      </c>
      <c r="U298" s="2">
        <v>0</v>
      </c>
      <c r="V298" s="2">
        <v>0</v>
      </c>
      <c r="W298" s="2">
        <v>0</v>
      </c>
      <c r="X298" s="2">
        <v>0</v>
      </c>
      <c r="Y298" s="2">
        <v>0</v>
      </c>
      <c r="Z298" s="2">
        <v>0</v>
      </c>
      <c r="AA298" s="2">
        <v>0</v>
      </c>
      <c r="AB298" s="3">
        <f>IF(SUM(Tabelle_Frageboegen[[#This Row],[Heizöl (l/a)]:[Holzhackschnitzel (Schüttraummeter/a):]])=0,1,0)</f>
        <v>0</v>
      </c>
    </row>
    <row r="299" spans="1:28" ht="30" x14ac:dyDescent="0.25">
      <c r="A299" s="1">
        <v>284</v>
      </c>
      <c r="B299" s="1" t="s">
        <v>49</v>
      </c>
      <c r="C299" s="1" t="s">
        <v>145</v>
      </c>
      <c r="D299" s="1" t="s">
        <v>4</v>
      </c>
      <c r="E299" s="1">
        <f>IF(Tabelle_Frageboegen[[#This Row],[Anschlussinteresse:]]="ja",1,0)</f>
        <v>1</v>
      </c>
      <c r="F299" s="1">
        <f>IF(Tabelle_Frageboegen[[#This Row],[Anschlussinteresse:]]="ja &amp; unklar",1,0)</f>
        <v>0</v>
      </c>
      <c r="G299" s="1">
        <f>IF(Tabelle_Frageboegen[[#This Row],[Anschlussinteresse:]]="unklar",1,0)</f>
        <v>0</v>
      </c>
      <c r="H299" s="1">
        <f>IF(Tabelle_Frageboegen[[#This Row],[Anschlussinteresse:]]="nein &amp; unklar",1,0)</f>
        <v>0</v>
      </c>
      <c r="I299" s="1">
        <f>IF(Tabelle_Frageboegen[[#This Row],[Anschlussinteresse:]]="nein",1,0)</f>
        <v>0</v>
      </c>
      <c r="J299" s="1" t="s">
        <v>11</v>
      </c>
      <c r="K299" s="1">
        <f>IF(ISNUMBER(SEARCH("Heizöl",Tabelle_Frageboegen[[#This Row],[Bisheriger Energieträger:]]))=TRUE,1,0)</f>
        <v>0</v>
      </c>
      <c r="L299" s="1">
        <f>IF(ISNUMBER(SEARCH("Erdgas",Tabelle_Frageboegen[[#This Row],[Bisheriger Energieträger:]]))=TRUE,1,0)</f>
        <v>1</v>
      </c>
      <c r="M299" s="1">
        <f>IF(ISNUMBER(SEARCH("Flüssiggas",Tabelle_Frageboegen[[#This Row],[Bisheriger Energieträger:]]))=TRUE,1,0)</f>
        <v>0</v>
      </c>
      <c r="N299" s="1">
        <f>IF(ISNUMBER(SEARCH("Strom",Tabelle_Frageboegen[[#This Row],[Bisheriger Energieträger:]]))=TRUE,1,0)</f>
        <v>0</v>
      </c>
      <c r="O299" s="1">
        <f>IF(ISNUMBER(SEARCH("Wärmepumpe",Tabelle_Frageboegen[[#This Row],[Bisheriger Energieträger:]]))=TRUE,1,0)</f>
        <v>0</v>
      </c>
      <c r="P299" s="1">
        <f>IF(ISNUMBER(SEARCH("Holz",Tabelle_Frageboegen[[#This Row],[Bisheriger Energieträger:]]))=TRUE,1,0)</f>
        <v>0</v>
      </c>
      <c r="Q299" s="1">
        <f>IF(ISNUMBER(SEARCH("Pellets",Tabelle_Frageboegen[[#This Row],[Bisheriger Energieträger:]]))=TRUE,1,0)</f>
        <v>0</v>
      </c>
      <c r="R299" s="1">
        <f>IF(ISNUMBER(SEARCH("Hackschnitzel",Tabelle_Frageboegen[[#This Row],[Bisheriger Energieträger:]]))=TRUE,1,0)</f>
        <v>0</v>
      </c>
      <c r="S299" s="1">
        <f>IF(ISNUMBER(SEARCH("anderes",Tabelle_Frageboegen[[#This Row],[Bisheriger Energieträger:]]))=TRUE,1,0)</f>
        <v>0</v>
      </c>
      <c r="T299" s="2">
        <v>0</v>
      </c>
      <c r="U299" s="2">
        <v>2000</v>
      </c>
      <c r="V299" s="2">
        <v>0</v>
      </c>
      <c r="W299" s="2">
        <v>0</v>
      </c>
      <c r="X299" s="2">
        <v>0</v>
      </c>
      <c r="Y299" s="2">
        <v>0</v>
      </c>
      <c r="Z299" s="2">
        <v>0</v>
      </c>
      <c r="AA299" s="2">
        <v>0</v>
      </c>
      <c r="AB299" s="3">
        <f>IF(SUM(Tabelle_Frageboegen[[#This Row],[Heizöl (l/a)]:[Holzhackschnitzel (Schüttraummeter/a):]])=0,1,0)</f>
        <v>0</v>
      </c>
    </row>
    <row r="300" spans="1:28" x14ac:dyDescent="0.25">
      <c r="A300" s="1">
        <v>285</v>
      </c>
      <c r="B300" s="1" t="s">
        <v>115</v>
      </c>
      <c r="C300" s="1" t="s">
        <v>140</v>
      </c>
      <c r="D300" s="1" t="s">
        <v>4</v>
      </c>
      <c r="E300" s="1">
        <f>IF(Tabelle_Frageboegen[[#This Row],[Anschlussinteresse:]]="ja",1,0)</f>
        <v>1</v>
      </c>
      <c r="F300" s="1">
        <f>IF(Tabelle_Frageboegen[[#This Row],[Anschlussinteresse:]]="ja &amp; unklar",1,0)</f>
        <v>0</v>
      </c>
      <c r="G300" s="1">
        <f>IF(Tabelle_Frageboegen[[#This Row],[Anschlussinteresse:]]="unklar",1,0)</f>
        <v>0</v>
      </c>
      <c r="H300" s="1">
        <f>IF(Tabelle_Frageboegen[[#This Row],[Anschlussinteresse:]]="nein &amp; unklar",1,0)</f>
        <v>0</v>
      </c>
      <c r="I300" s="1">
        <f>IF(Tabelle_Frageboegen[[#This Row],[Anschlussinteresse:]]="nein",1,0)</f>
        <v>0</v>
      </c>
      <c r="J300" s="1" t="s">
        <v>10</v>
      </c>
      <c r="K300" s="1">
        <f>IF(ISNUMBER(SEARCH("Heizöl",Tabelle_Frageboegen[[#This Row],[Bisheriger Energieträger:]]))=TRUE,1,0)</f>
        <v>1</v>
      </c>
      <c r="L300" s="1">
        <f>IF(ISNUMBER(SEARCH("Erdgas",Tabelle_Frageboegen[[#This Row],[Bisheriger Energieträger:]]))=TRUE,1,0)</f>
        <v>0</v>
      </c>
      <c r="M300" s="1">
        <f>IF(ISNUMBER(SEARCH("Flüssiggas",Tabelle_Frageboegen[[#This Row],[Bisheriger Energieträger:]]))=TRUE,1,0)</f>
        <v>0</v>
      </c>
      <c r="N300" s="1">
        <f>IF(ISNUMBER(SEARCH("Strom",Tabelle_Frageboegen[[#This Row],[Bisheriger Energieträger:]]))=TRUE,1,0)</f>
        <v>0</v>
      </c>
      <c r="O300" s="1">
        <f>IF(ISNUMBER(SEARCH("Wärmepumpe",Tabelle_Frageboegen[[#This Row],[Bisheriger Energieträger:]]))=TRUE,1,0)</f>
        <v>0</v>
      </c>
      <c r="P300" s="1">
        <f>IF(ISNUMBER(SEARCH("Holz",Tabelle_Frageboegen[[#This Row],[Bisheriger Energieträger:]]))=TRUE,1,0)</f>
        <v>0</v>
      </c>
      <c r="Q300" s="1">
        <f>IF(ISNUMBER(SEARCH("Pellets",Tabelle_Frageboegen[[#This Row],[Bisheriger Energieträger:]]))=TRUE,1,0)</f>
        <v>0</v>
      </c>
      <c r="R300" s="1">
        <f>IF(ISNUMBER(SEARCH("Hackschnitzel",Tabelle_Frageboegen[[#This Row],[Bisheriger Energieträger:]]))=TRUE,1,0)</f>
        <v>0</v>
      </c>
      <c r="S300" s="1">
        <f>IF(ISNUMBER(SEARCH("anderes",Tabelle_Frageboegen[[#This Row],[Bisheriger Energieträger:]]))=TRUE,1,0)</f>
        <v>0</v>
      </c>
      <c r="T300" s="2">
        <v>3000</v>
      </c>
      <c r="U300" s="2">
        <v>0</v>
      </c>
      <c r="V300" s="2">
        <v>0</v>
      </c>
      <c r="W300" s="2">
        <v>0</v>
      </c>
      <c r="X300" s="2">
        <v>0</v>
      </c>
      <c r="Y300" s="2">
        <v>0</v>
      </c>
      <c r="Z300" s="2">
        <v>0</v>
      </c>
      <c r="AA300" s="2">
        <v>0</v>
      </c>
      <c r="AB300" s="3">
        <f>IF(SUM(Tabelle_Frageboegen[[#This Row],[Heizöl (l/a)]:[Holzhackschnitzel (Schüttraummeter/a):]])=0,1,0)</f>
        <v>0</v>
      </c>
    </row>
    <row r="301" spans="1:28" x14ac:dyDescent="0.25">
      <c r="A301" s="1">
        <v>286</v>
      </c>
      <c r="B301" s="1" t="s">
        <v>51</v>
      </c>
      <c r="C301" s="1" t="s">
        <v>140</v>
      </c>
      <c r="D301" s="1" t="s">
        <v>4</v>
      </c>
      <c r="E301" s="1">
        <f>IF(Tabelle_Frageboegen[[#This Row],[Anschlussinteresse:]]="ja",1,0)</f>
        <v>1</v>
      </c>
      <c r="F301" s="1">
        <f>IF(Tabelle_Frageboegen[[#This Row],[Anschlussinteresse:]]="ja &amp; unklar",1,0)</f>
        <v>0</v>
      </c>
      <c r="G301" s="1">
        <f>IF(Tabelle_Frageboegen[[#This Row],[Anschlussinteresse:]]="unklar",1,0)</f>
        <v>0</v>
      </c>
      <c r="H301" s="1">
        <f>IF(Tabelle_Frageboegen[[#This Row],[Anschlussinteresse:]]="nein &amp; unklar",1,0)</f>
        <v>0</v>
      </c>
      <c r="I301" s="1">
        <f>IF(Tabelle_Frageboegen[[#This Row],[Anschlussinteresse:]]="nein",1,0)</f>
        <v>0</v>
      </c>
      <c r="J301" s="1" t="s">
        <v>39</v>
      </c>
      <c r="K301" s="1">
        <f>IF(ISNUMBER(SEARCH("Heizöl",Tabelle_Frageboegen[[#This Row],[Bisheriger Energieträger:]]))=TRUE,1,0)</f>
        <v>1</v>
      </c>
      <c r="L301" s="1">
        <f>IF(ISNUMBER(SEARCH("Erdgas",Tabelle_Frageboegen[[#This Row],[Bisheriger Energieträger:]]))=TRUE,1,0)</f>
        <v>0</v>
      </c>
      <c r="M301" s="1">
        <f>IF(ISNUMBER(SEARCH("Flüssiggas",Tabelle_Frageboegen[[#This Row],[Bisheriger Energieträger:]]))=TRUE,1,0)</f>
        <v>0</v>
      </c>
      <c r="N301" s="1">
        <f>IF(ISNUMBER(SEARCH("Strom",Tabelle_Frageboegen[[#This Row],[Bisheriger Energieträger:]]))=TRUE,1,0)</f>
        <v>0</v>
      </c>
      <c r="O301" s="1">
        <f>IF(ISNUMBER(SEARCH("Wärmepumpe",Tabelle_Frageboegen[[#This Row],[Bisheriger Energieträger:]]))=TRUE,1,0)</f>
        <v>0</v>
      </c>
      <c r="P301" s="1">
        <f>IF(ISNUMBER(SEARCH("Holz",Tabelle_Frageboegen[[#This Row],[Bisheriger Energieträger:]]))=TRUE,1,0)</f>
        <v>1</v>
      </c>
      <c r="Q301" s="1">
        <f>IF(ISNUMBER(SEARCH("Pellets",Tabelle_Frageboegen[[#This Row],[Bisheriger Energieträger:]]))=TRUE,1,0)</f>
        <v>0</v>
      </c>
      <c r="R301" s="1">
        <f>IF(ISNUMBER(SEARCH("Hackschnitzel",Tabelle_Frageboegen[[#This Row],[Bisheriger Energieträger:]]))=TRUE,1,0)</f>
        <v>0</v>
      </c>
      <c r="S301" s="1">
        <f>IF(ISNUMBER(SEARCH("anderes",Tabelle_Frageboegen[[#This Row],[Bisheriger Energieträger:]]))=TRUE,1,0)</f>
        <v>0</v>
      </c>
      <c r="T301" s="2">
        <v>3000</v>
      </c>
      <c r="U301" s="2">
        <v>0</v>
      </c>
      <c r="V301" s="2">
        <v>0</v>
      </c>
      <c r="W301" s="2">
        <v>0</v>
      </c>
      <c r="X301" s="2">
        <v>0</v>
      </c>
      <c r="Y301" s="2">
        <v>5</v>
      </c>
      <c r="Z301" s="2">
        <v>0</v>
      </c>
      <c r="AA301" s="2">
        <v>0</v>
      </c>
      <c r="AB301" s="3">
        <f>IF(SUM(Tabelle_Frageboegen[[#This Row],[Heizöl (l/a)]:[Holzhackschnitzel (Schüttraummeter/a):]])=0,1,0)</f>
        <v>0</v>
      </c>
    </row>
    <row r="302" spans="1:28" x14ac:dyDescent="0.25">
      <c r="A302" s="1">
        <v>287</v>
      </c>
      <c r="B302" s="1" t="s">
        <v>34</v>
      </c>
      <c r="C302" s="1" t="s">
        <v>145</v>
      </c>
      <c r="D302" s="1" t="s">
        <v>4</v>
      </c>
      <c r="E302" s="1">
        <f>IF(Tabelle_Frageboegen[[#This Row],[Anschlussinteresse:]]="ja",1,0)</f>
        <v>1</v>
      </c>
      <c r="F302" s="1">
        <f>IF(Tabelle_Frageboegen[[#This Row],[Anschlussinteresse:]]="ja &amp; unklar",1,0)</f>
        <v>0</v>
      </c>
      <c r="G302" s="1">
        <f>IF(Tabelle_Frageboegen[[#This Row],[Anschlussinteresse:]]="unklar",1,0)</f>
        <v>0</v>
      </c>
      <c r="H302" s="1">
        <f>IF(Tabelle_Frageboegen[[#This Row],[Anschlussinteresse:]]="nein &amp; unklar",1,0)</f>
        <v>0</v>
      </c>
      <c r="I302" s="1">
        <f>IF(Tabelle_Frageboegen[[#This Row],[Anschlussinteresse:]]="nein",1,0)</f>
        <v>0</v>
      </c>
      <c r="J302" s="1" t="s">
        <v>10</v>
      </c>
      <c r="K302" s="1">
        <f>IF(ISNUMBER(SEARCH("Heizöl",Tabelle_Frageboegen[[#This Row],[Bisheriger Energieträger:]]))=TRUE,1,0)</f>
        <v>1</v>
      </c>
      <c r="L302" s="1">
        <f>IF(ISNUMBER(SEARCH("Erdgas",Tabelle_Frageboegen[[#This Row],[Bisheriger Energieträger:]]))=TRUE,1,0)</f>
        <v>0</v>
      </c>
      <c r="M302" s="1">
        <f>IF(ISNUMBER(SEARCH("Flüssiggas",Tabelle_Frageboegen[[#This Row],[Bisheriger Energieträger:]]))=TRUE,1,0)</f>
        <v>0</v>
      </c>
      <c r="N302" s="1">
        <f>IF(ISNUMBER(SEARCH("Strom",Tabelle_Frageboegen[[#This Row],[Bisheriger Energieträger:]]))=TRUE,1,0)</f>
        <v>0</v>
      </c>
      <c r="O302" s="1">
        <f>IF(ISNUMBER(SEARCH("Wärmepumpe",Tabelle_Frageboegen[[#This Row],[Bisheriger Energieträger:]]))=TRUE,1,0)</f>
        <v>0</v>
      </c>
      <c r="P302" s="1">
        <f>IF(ISNUMBER(SEARCH("Holz",Tabelle_Frageboegen[[#This Row],[Bisheriger Energieträger:]]))=TRUE,1,0)</f>
        <v>0</v>
      </c>
      <c r="Q302" s="1">
        <f>IF(ISNUMBER(SEARCH("Pellets",Tabelle_Frageboegen[[#This Row],[Bisheriger Energieträger:]]))=TRUE,1,0)</f>
        <v>0</v>
      </c>
      <c r="R302" s="1">
        <f>IF(ISNUMBER(SEARCH("Hackschnitzel",Tabelle_Frageboegen[[#This Row],[Bisheriger Energieträger:]]))=TRUE,1,0)</f>
        <v>0</v>
      </c>
      <c r="S302" s="1">
        <f>IF(ISNUMBER(SEARCH("anderes",Tabelle_Frageboegen[[#This Row],[Bisheriger Energieträger:]]))=TRUE,1,0)</f>
        <v>0</v>
      </c>
      <c r="T302" s="2">
        <v>3500</v>
      </c>
      <c r="U302" s="2">
        <v>0</v>
      </c>
      <c r="V302" s="2">
        <v>0</v>
      </c>
      <c r="W302" s="2">
        <v>0</v>
      </c>
      <c r="X302" s="2">
        <v>0</v>
      </c>
      <c r="Y302" s="2">
        <v>0</v>
      </c>
      <c r="Z302" s="2">
        <v>0</v>
      </c>
      <c r="AA302" s="2">
        <v>0</v>
      </c>
      <c r="AB302" s="3">
        <f>IF(SUM(Tabelle_Frageboegen[[#This Row],[Heizöl (l/a)]:[Holzhackschnitzel (Schüttraummeter/a):]])=0,1,0)</f>
        <v>0</v>
      </c>
    </row>
    <row r="303" spans="1:28" x14ac:dyDescent="0.25">
      <c r="A303" s="1">
        <v>288</v>
      </c>
      <c r="B303" s="1" t="s">
        <v>54</v>
      </c>
      <c r="C303" s="1" t="s">
        <v>140</v>
      </c>
      <c r="D303" s="1" t="s">
        <v>6</v>
      </c>
      <c r="E303" s="1">
        <f>IF(Tabelle_Frageboegen[[#This Row],[Anschlussinteresse:]]="ja",1,0)</f>
        <v>0</v>
      </c>
      <c r="F303" s="1">
        <f>IF(Tabelle_Frageboegen[[#This Row],[Anschlussinteresse:]]="ja &amp; unklar",1,0)</f>
        <v>0</v>
      </c>
      <c r="G303" s="1">
        <f>IF(Tabelle_Frageboegen[[#This Row],[Anschlussinteresse:]]="unklar",1,0)</f>
        <v>1</v>
      </c>
      <c r="H303" s="1">
        <f>IF(Tabelle_Frageboegen[[#This Row],[Anschlussinteresse:]]="nein &amp; unklar",1,0)</f>
        <v>0</v>
      </c>
      <c r="I303" s="1">
        <f>IF(Tabelle_Frageboegen[[#This Row],[Anschlussinteresse:]]="nein",1,0)</f>
        <v>0</v>
      </c>
      <c r="J303" s="1" t="s">
        <v>11</v>
      </c>
      <c r="K303" s="1">
        <f>IF(ISNUMBER(SEARCH("Heizöl",Tabelle_Frageboegen[[#This Row],[Bisheriger Energieträger:]]))=TRUE,1,0)</f>
        <v>0</v>
      </c>
      <c r="L303" s="1">
        <f>IF(ISNUMBER(SEARCH("Erdgas",Tabelle_Frageboegen[[#This Row],[Bisheriger Energieträger:]]))=TRUE,1,0)</f>
        <v>1</v>
      </c>
      <c r="M303" s="1">
        <f>IF(ISNUMBER(SEARCH("Flüssiggas",Tabelle_Frageboegen[[#This Row],[Bisheriger Energieträger:]]))=TRUE,1,0)</f>
        <v>0</v>
      </c>
      <c r="N303" s="1">
        <f>IF(ISNUMBER(SEARCH("Strom",Tabelle_Frageboegen[[#This Row],[Bisheriger Energieträger:]]))=TRUE,1,0)</f>
        <v>0</v>
      </c>
      <c r="O303" s="1">
        <f>IF(ISNUMBER(SEARCH("Wärmepumpe",Tabelle_Frageboegen[[#This Row],[Bisheriger Energieträger:]]))=TRUE,1,0)</f>
        <v>0</v>
      </c>
      <c r="P303" s="1">
        <f>IF(ISNUMBER(SEARCH("Holz",Tabelle_Frageboegen[[#This Row],[Bisheriger Energieträger:]]))=TRUE,1,0)</f>
        <v>0</v>
      </c>
      <c r="Q303" s="1">
        <f>IF(ISNUMBER(SEARCH("Pellets",Tabelle_Frageboegen[[#This Row],[Bisheriger Energieträger:]]))=TRUE,1,0)</f>
        <v>0</v>
      </c>
      <c r="R303" s="1">
        <f>IF(ISNUMBER(SEARCH("Hackschnitzel",Tabelle_Frageboegen[[#This Row],[Bisheriger Energieträger:]]))=TRUE,1,0)</f>
        <v>0</v>
      </c>
      <c r="S303" s="1">
        <f>IF(ISNUMBER(SEARCH("anderes",Tabelle_Frageboegen[[#This Row],[Bisheriger Energieträger:]]))=TRUE,1,0)</f>
        <v>0</v>
      </c>
      <c r="T303" s="2">
        <v>0</v>
      </c>
      <c r="U303" s="2">
        <v>4500</v>
      </c>
      <c r="V303" s="2">
        <v>0</v>
      </c>
      <c r="W303" s="2">
        <v>0</v>
      </c>
      <c r="X303" s="2">
        <v>0</v>
      </c>
      <c r="Y303" s="2">
        <v>0</v>
      </c>
      <c r="Z303" s="2">
        <v>0</v>
      </c>
      <c r="AA303" s="2">
        <v>0</v>
      </c>
      <c r="AB303" s="3">
        <f>IF(SUM(Tabelle_Frageboegen[[#This Row],[Heizöl (l/a)]:[Holzhackschnitzel (Schüttraummeter/a):]])=0,1,0)</f>
        <v>0</v>
      </c>
    </row>
    <row r="304" spans="1:28" x14ac:dyDescent="0.25">
      <c r="A304" s="1">
        <v>289</v>
      </c>
      <c r="B304" s="1" t="s">
        <v>102</v>
      </c>
      <c r="C304" s="1" t="s">
        <v>140</v>
      </c>
      <c r="D304" s="1" t="s">
        <v>6</v>
      </c>
      <c r="E304" s="1">
        <f>IF(Tabelle_Frageboegen[[#This Row],[Anschlussinteresse:]]="ja",1,0)</f>
        <v>0</v>
      </c>
      <c r="F304" s="1">
        <f>IF(Tabelle_Frageboegen[[#This Row],[Anschlussinteresse:]]="ja &amp; unklar",1,0)</f>
        <v>0</v>
      </c>
      <c r="G304" s="1">
        <f>IF(Tabelle_Frageboegen[[#This Row],[Anschlussinteresse:]]="unklar",1,0)</f>
        <v>1</v>
      </c>
      <c r="H304" s="1">
        <f>IF(Tabelle_Frageboegen[[#This Row],[Anschlussinteresse:]]="nein &amp; unklar",1,0)</f>
        <v>0</v>
      </c>
      <c r="I304" s="1">
        <f>IF(Tabelle_Frageboegen[[#This Row],[Anschlussinteresse:]]="nein",1,0)</f>
        <v>0</v>
      </c>
      <c r="J304" s="1" t="s">
        <v>43</v>
      </c>
      <c r="K304" s="1">
        <f>IF(ISNUMBER(SEARCH("Heizöl",Tabelle_Frageboegen[[#This Row],[Bisheriger Energieträger:]]))=TRUE,1,0)</f>
        <v>0</v>
      </c>
      <c r="L304" s="1">
        <f>IF(ISNUMBER(SEARCH("Erdgas",Tabelle_Frageboegen[[#This Row],[Bisheriger Energieträger:]]))=TRUE,1,0)</f>
        <v>0</v>
      </c>
      <c r="M304" s="1">
        <f>IF(ISNUMBER(SEARCH("Flüssiggas",Tabelle_Frageboegen[[#This Row],[Bisheriger Energieträger:]]))=TRUE,1,0)</f>
        <v>0</v>
      </c>
      <c r="N304" s="1">
        <f>IF(ISNUMBER(SEARCH("Strom",Tabelle_Frageboegen[[#This Row],[Bisheriger Energieträger:]]))=TRUE,1,0)</f>
        <v>0</v>
      </c>
      <c r="O304" s="1">
        <f>IF(ISNUMBER(SEARCH("Wärmepumpe",Tabelle_Frageboegen[[#This Row],[Bisheriger Energieträger:]]))=TRUE,1,0)</f>
        <v>0</v>
      </c>
      <c r="P304" s="1">
        <f>IF(ISNUMBER(SEARCH("Holz",Tabelle_Frageboegen[[#This Row],[Bisheriger Energieträger:]]))=TRUE,1,0)</f>
        <v>1</v>
      </c>
      <c r="Q304" s="1">
        <f>IF(ISNUMBER(SEARCH("Pellets",Tabelle_Frageboegen[[#This Row],[Bisheriger Energieträger:]]))=TRUE,1,0)</f>
        <v>1</v>
      </c>
      <c r="R304" s="1">
        <f>IF(ISNUMBER(SEARCH("Hackschnitzel",Tabelle_Frageboegen[[#This Row],[Bisheriger Energieträger:]]))=TRUE,1,0)</f>
        <v>0</v>
      </c>
      <c r="S304" s="1">
        <f>IF(ISNUMBER(SEARCH("anderes",Tabelle_Frageboegen[[#This Row],[Bisheriger Energieträger:]]))=TRUE,1,0)</f>
        <v>0</v>
      </c>
      <c r="T304" s="2">
        <v>0</v>
      </c>
      <c r="U304" s="2">
        <v>0</v>
      </c>
      <c r="V304" s="2">
        <v>0</v>
      </c>
      <c r="W304" s="2">
        <v>0</v>
      </c>
      <c r="X304" s="2">
        <v>0</v>
      </c>
      <c r="Y304" s="2">
        <v>0</v>
      </c>
      <c r="Z304" s="2">
        <v>0</v>
      </c>
      <c r="AA304" s="2">
        <v>0</v>
      </c>
      <c r="AB304" s="3">
        <f>IF(SUM(Tabelle_Frageboegen[[#This Row],[Heizöl (l/a)]:[Holzhackschnitzel (Schüttraummeter/a):]])=0,1,0)</f>
        <v>1</v>
      </c>
    </row>
    <row r="305" spans="1:28" x14ac:dyDescent="0.25">
      <c r="A305" s="1">
        <v>290</v>
      </c>
      <c r="B305" s="1" t="s">
        <v>102</v>
      </c>
      <c r="C305" s="1" t="s">
        <v>140</v>
      </c>
      <c r="D305" s="1" t="s">
        <v>6</v>
      </c>
      <c r="E305" s="1">
        <f>IF(Tabelle_Frageboegen[[#This Row],[Anschlussinteresse:]]="ja",1,0)</f>
        <v>0</v>
      </c>
      <c r="F305" s="1">
        <f>IF(Tabelle_Frageboegen[[#This Row],[Anschlussinteresse:]]="ja &amp; unklar",1,0)</f>
        <v>0</v>
      </c>
      <c r="G305" s="1">
        <f>IF(Tabelle_Frageboegen[[#This Row],[Anschlussinteresse:]]="unklar",1,0)</f>
        <v>1</v>
      </c>
      <c r="H305" s="1">
        <f>IF(Tabelle_Frageboegen[[#This Row],[Anschlussinteresse:]]="nein &amp; unklar",1,0)</f>
        <v>0</v>
      </c>
      <c r="I305" s="1">
        <f>IF(Tabelle_Frageboegen[[#This Row],[Anschlussinteresse:]]="nein",1,0)</f>
        <v>0</v>
      </c>
      <c r="J305" s="1" t="s">
        <v>43</v>
      </c>
      <c r="K305" s="1">
        <f>IF(ISNUMBER(SEARCH("Heizöl",Tabelle_Frageboegen[[#This Row],[Bisheriger Energieträger:]]))=TRUE,1,0)</f>
        <v>0</v>
      </c>
      <c r="L305" s="1">
        <f>IF(ISNUMBER(SEARCH("Erdgas",Tabelle_Frageboegen[[#This Row],[Bisheriger Energieträger:]]))=TRUE,1,0)</f>
        <v>0</v>
      </c>
      <c r="M305" s="1">
        <f>IF(ISNUMBER(SEARCH("Flüssiggas",Tabelle_Frageboegen[[#This Row],[Bisheriger Energieträger:]]))=TRUE,1,0)</f>
        <v>0</v>
      </c>
      <c r="N305" s="1">
        <f>IF(ISNUMBER(SEARCH("Strom",Tabelle_Frageboegen[[#This Row],[Bisheriger Energieträger:]]))=TRUE,1,0)</f>
        <v>0</v>
      </c>
      <c r="O305" s="1">
        <f>IF(ISNUMBER(SEARCH("Wärmepumpe",Tabelle_Frageboegen[[#This Row],[Bisheriger Energieträger:]]))=TRUE,1,0)</f>
        <v>0</v>
      </c>
      <c r="P305" s="1">
        <f>IF(ISNUMBER(SEARCH("Holz",Tabelle_Frageboegen[[#This Row],[Bisheriger Energieträger:]]))=TRUE,1,0)</f>
        <v>1</v>
      </c>
      <c r="Q305" s="1">
        <f>IF(ISNUMBER(SEARCH("Pellets",Tabelle_Frageboegen[[#This Row],[Bisheriger Energieträger:]]))=TRUE,1,0)</f>
        <v>1</v>
      </c>
      <c r="R305" s="1">
        <f>IF(ISNUMBER(SEARCH("Hackschnitzel",Tabelle_Frageboegen[[#This Row],[Bisheriger Energieträger:]]))=TRUE,1,0)</f>
        <v>0</v>
      </c>
      <c r="S305" s="1">
        <f>IF(ISNUMBER(SEARCH("anderes",Tabelle_Frageboegen[[#This Row],[Bisheriger Energieträger:]]))=TRUE,1,0)</f>
        <v>0</v>
      </c>
      <c r="T305" s="2">
        <v>0</v>
      </c>
      <c r="U305" s="2">
        <v>0</v>
      </c>
      <c r="V305" s="2">
        <v>0</v>
      </c>
      <c r="W305" s="2">
        <v>0</v>
      </c>
      <c r="X305" s="2">
        <v>0</v>
      </c>
      <c r="Y305" s="2">
        <v>0</v>
      </c>
      <c r="Z305" s="2">
        <v>0</v>
      </c>
      <c r="AA305" s="2">
        <v>0</v>
      </c>
      <c r="AB305" s="3">
        <f>IF(SUM(Tabelle_Frageboegen[[#This Row],[Heizöl (l/a)]:[Holzhackschnitzel (Schüttraummeter/a):]])=0,1,0)</f>
        <v>1</v>
      </c>
    </row>
    <row r="306" spans="1:28" x14ac:dyDescent="0.25">
      <c r="A306" s="1">
        <v>291</v>
      </c>
      <c r="B306" s="1" t="s">
        <v>114</v>
      </c>
      <c r="C306" s="1" t="s">
        <v>140</v>
      </c>
      <c r="D306" s="1" t="s">
        <v>4</v>
      </c>
      <c r="E306" s="1">
        <f>IF(Tabelle_Frageboegen[[#This Row],[Anschlussinteresse:]]="ja",1,0)</f>
        <v>1</v>
      </c>
      <c r="F306" s="1">
        <f>IF(Tabelle_Frageboegen[[#This Row],[Anschlussinteresse:]]="ja &amp; unklar",1,0)</f>
        <v>0</v>
      </c>
      <c r="G306" s="1">
        <f>IF(Tabelle_Frageboegen[[#This Row],[Anschlussinteresse:]]="unklar",1,0)</f>
        <v>0</v>
      </c>
      <c r="H306" s="1">
        <f>IF(Tabelle_Frageboegen[[#This Row],[Anschlussinteresse:]]="nein &amp; unklar",1,0)</f>
        <v>0</v>
      </c>
      <c r="I306" s="1">
        <f>IF(Tabelle_Frageboegen[[#This Row],[Anschlussinteresse:]]="nein",1,0)</f>
        <v>0</v>
      </c>
      <c r="J306" s="1" t="s">
        <v>116</v>
      </c>
      <c r="K306" s="1">
        <f>IF(ISNUMBER(SEARCH("Heizöl",Tabelle_Frageboegen[[#This Row],[Bisheriger Energieträger:]]))=TRUE,1,0)</f>
        <v>1</v>
      </c>
      <c r="L306" s="1">
        <f>IF(ISNUMBER(SEARCH("Erdgas",Tabelle_Frageboegen[[#This Row],[Bisheriger Energieträger:]]))=TRUE,1,0)</f>
        <v>0</v>
      </c>
      <c r="M306" s="1">
        <f>IF(ISNUMBER(SEARCH("Flüssiggas",Tabelle_Frageboegen[[#This Row],[Bisheriger Energieträger:]]))=TRUE,1,0)</f>
        <v>0</v>
      </c>
      <c r="N306" s="1">
        <f>IF(ISNUMBER(SEARCH("Strom",Tabelle_Frageboegen[[#This Row],[Bisheriger Energieträger:]]))=TRUE,1,0)</f>
        <v>1</v>
      </c>
      <c r="O306" s="1">
        <f>IF(ISNUMBER(SEARCH("Wärmepumpe",Tabelle_Frageboegen[[#This Row],[Bisheriger Energieträger:]]))=TRUE,1,0)</f>
        <v>0</v>
      </c>
      <c r="P306" s="1">
        <f>IF(ISNUMBER(SEARCH("Holz",Tabelle_Frageboegen[[#This Row],[Bisheriger Energieträger:]]))=TRUE,1,0)</f>
        <v>0</v>
      </c>
      <c r="Q306" s="1">
        <f>IF(ISNUMBER(SEARCH("Pellets",Tabelle_Frageboegen[[#This Row],[Bisheriger Energieträger:]]))=TRUE,1,0)</f>
        <v>0</v>
      </c>
      <c r="R306" s="1">
        <f>IF(ISNUMBER(SEARCH("Hackschnitzel",Tabelle_Frageboegen[[#This Row],[Bisheriger Energieträger:]]))=TRUE,1,0)</f>
        <v>0</v>
      </c>
      <c r="S306" s="1">
        <f>IF(ISNUMBER(SEARCH("anderes",Tabelle_Frageboegen[[#This Row],[Bisheriger Energieträger:]]))=TRUE,1,0)</f>
        <v>0</v>
      </c>
      <c r="T306" s="2">
        <v>4000</v>
      </c>
      <c r="U306" s="2">
        <v>0</v>
      </c>
      <c r="V306" s="2">
        <v>0</v>
      </c>
      <c r="W306" s="2">
        <v>2000</v>
      </c>
      <c r="X306" s="2">
        <v>0</v>
      </c>
      <c r="Y306" s="2">
        <v>0</v>
      </c>
      <c r="Z306" s="2">
        <v>0</v>
      </c>
      <c r="AA306" s="2">
        <v>0</v>
      </c>
      <c r="AB306" s="3">
        <f>IF(SUM(Tabelle_Frageboegen[[#This Row],[Heizöl (l/a)]:[Holzhackschnitzel (Schüttraummeter/a):]])=0,1,0)</f>
        <v>0</v>
      </c>
    </row>
    <row r="307" spans="1:28" x14ac:dyDescent="0.25">
      <c r="A307" s="1">
        <v>292</v>
      </c>
      <c r="B307" s="1" t="s">
        <v>81</v>
      </c>
      <c r="C307" s="1" t="s">
        <v>140</v>
      </c>
      <c r="D307" s="1" t="s">
        <v>4</v>
      </c>
      <c r="E307" s="1">
        <f>IF(Tabelle_Frageboegen[[#This Row],[Anschlussinteresse:]]="ja",1,0)</f>
        <v>1</v>
      </c>
      <c r="F307" s="1">
        <f>IF(Tabelle_Frageboegen[[#This Row],[Anschlussinteresse:]]="ja &amp; unklar",1,0)</f>
        <v>0</v>
      </c>
      <c r="G307" s="1">
        <f>IF(Tabelle_Frageboegen[[#This Row],[Anschlussinteresse:]]="unklar",1,0)</f>
        <v>0</v>
      </c>
      <c r="H307" s="1">
        <f>IF(Tabelle_Frageboegen[[#This Row],[Anschlussinteresse:]]="nein &amp; unklar",1,0)</f>
        <v>0</v>
      </c>
      <c r="I307" s="1">
        <f>IF(Tabelle_Frageboegen[[#This Row],[Anschlussinteresse:]]="nein",1,0)</f>
        <v>0</v>
      </c>
      <c r="J307" s="1" t="s">
        <v>39</v>
      </c>
      <c r="K307" s="1">
        <f>IF(ISNUMBER(SEARCH("Heizöl",Tabelle_Frageboegen[[#This Row],[Bisheriger Energieträger:]]))=TRUE,1,0)</f>
        <v>1</v>
      </c>
      <c r="L307" s="1">
        <f>IF(ISNUMBER(SEARCH("Erdgas",Tabelle_Frageboegen[[#This Row],[Bisheriger Energieträger:]]))=TRUE,1,0)</f>
        <v>0</v>
      </c>
      <c r="M307" s="1">
        <f>IF(ISNUMBER(SEARCH("Flüssiggas",Tabelle_Frageboegen[[#This Row],[Bisheriger Energieträger:]]))=TRUE,1,0)</f>
        <v>0</v>
      </c>
      <c r="N307" s="1">
        <f>IF(ISNUMBER(SEARCH("Strom",Tabelle_Frageboegen[[#This Row],[Bisheriger Energieträger:]]))=TRUE,1,0)</f>
        <v>0</v>
      </c>
      <c r="O307" s="1">
        <f>IF(ISNUMBER(SEARCH("Wärmepumpe",Tabelle_Frageboegen[[#This Row],[Bisheriger Energieträger:]]))=TRUE,1,0)</f>
        <v>0</v>
      </c>
      <c r="P307" s="1">
        <f>IF(ISNUMBER(SEARCH("Holz",Tabelle_Frageboegen[[#This Row],[Bisheriger Energieträger:]]))=TRUE,1,0)</f>
        <v>1</v>
      </c>
      <c r="Q307" s="1">
        <f>IF(ISNUMBER(SEARCH("Pellets",Tabelle_Frageboegen[[#This Row],[Bisheriger Energieträger:]]))=TRUE,1,0)</f>
        <v>0</v>
      </c>
      <c r="R307" s="1">
        <f>IF(ISNUMBER(SEARCH("Hackschnitzel",Tabelle_Frageboegen[[#This Row],[Bisheriger Energieträger:]]))=TRUE,1,0)</f>
        <v>0</v>
      </c>
      <c r="S307" s="1">
        <f>IF(ISNUMBER(SEARCH("anderes",Tabelle_Frageboegen[[#This Row],[Bisheriger Energieträger:]]))=TRUE,1,0)</f>
        <v>0</v>
      </c>
      <c r="T307" s="2">
        <v>4000</v>
      </c>
      <c r="U307" s="2">
        <v>0</v>
      </c>
      <c r="V307" s="2">
        <v>0</v>
      </c>
      <c r="W307" s="2">
        <v>0</v>
      </c>
      <c r="X307" s="2">
        <v>0</v>
      </c>
      <c r="Y307" s="2">
        <v>3</v>
      </c>
      <c r="Z307" s="2">
        <v>0</v>
      </c>
      <c r="AA307" s="2">
        <v>0</v>
      </c>
      <c r="AB307" s="3">
        <f>IF(SUM(Tabelle_Frageboegen[[#This Row],[Heizöl (l/a)]:[Holzhackschnitzel (Schüttraummeter/a):]])=0,1,0)</f>
        <v>0</v>
      </c>
    </row>
    <row r="308" spans="1:28" x14ac:dyDescent="0.25">
      <c r="A308" s="1">
        <v>293</v>
      </c>
      <c r="B308" s="1" t="s">
        <v>81</v>
      </c>
      <c r="C308" s="1" t="s">
        <v>140</v>
      </c>
      <c r="D308" s="1" t="s">
        <v>6</v>
      </c>
      <c r="E308" s="1">
        <f>IF(Tabelle_Frageboegen[[#This Row],[Anschlussinteresse:]]="ja",1,0)</f>
        <v>0</v>
      </c>
      <c r="F308" s="1">
        <f>IF(Tabelle_Frageboegen[[#This Row],[Anschlussinteresse:]]="ja &amp; unklar",1,0)</f>
        <v>0</v>
      </c>
      <c r="G308" s="1">
        <f>IF(Tabelle_Frageboegen[[#This Row],[Anschlussinteresse:]]="unklar",1,0)</f>
        <v>1</v>
      </c>
      <c r="H308" s="1">
        <f>IF(Tabelle_Frageboegen[[#This Row],[Anschlussinteresse:]]="nein &amp; unklar",1,0)</f>
        <v>0</v>
      </c>
      <c r="I308" s="1">
        <f>IF(Tabelle_Frageboegen[[#This Row],[Anschlussinteresse:]]="nein",1,0)</f>
        <v>0</v>
      </c>
      <c r="J308" s="1" t="s">
        <v>47</v>
      </c>
      <c r="K308" s="1">
        <f>IF(ISNUMBER(SEARCH("Heizöl",Tabelle_Frageboegen[[#This Row],[Bisheriger Energieträger:]]))=TRUE,1,0)</f>
        <v>0</v>
      </c>
      <c r="L308" s="1">
        <f>IF(ISNUMBER(SEARCH("Erdgas",Tabelle_Frageboegen[[#This Row],[Bisheriger Energieträger:]]))=TRUE,1,0)</f>
        <v>0</v>
      </c>
      <c r="M308" s="1">
        <f>IF(ISNUMBER(SEARCH("Flüssiggas",Tabelle_Frageboegen[[#This Row],[Bisheriger Energieträger:]]))=TRUE,1,0)</f>
        <v>0</v>
      </c>
      <c r="N308" s="1">
        <f>IF(ISNUMBER(SEARCH("Strom",Tabelle_Frageboegen[[#This Row],[Bisheriger Energieträger:]]))=TRUE,1,0)</f>
        <v>0</v>
      </c>
      <c r="O308" s="1">
        <f>IF(ISNUMBER(SEARCH("Wärmepumpe",Tabelle_Frageboegen[[#This Row],[Bisheriger Energieträger:]]))=TRUE,1,0)</f>
        <v>0</v>
      </c>
      <c r="P308" s="1">
        <f>IF(ISNUMBER(SEARCH("Holz",Tabelle_Frageboegen[[#This Row],[Bisheriger Energieträger:]]))=TRUE,1,0)</f>
        <v>0</v>
      </c>
      <c r="Q308" s="1">
        <f>IF(ISNUMBER(SEARCH("Pellets",Tabelle_Frageboegen[[#This Row],[Bisheriger Energieträger:]]))=TRUE,1,0)</f>
        <v>0</v>
      </c>
      <c r="R308" s="1">
        <f>IF(ISNUMBER(SEARCH("Hackschnitzel",Tabelle_Frageboegen[[#This Row],[Bisheriger Energieträger:]]))=TRUE,1,0)</f>
        <v>0</v>
      </c>
      <c r="S308" s="1">
        <f>IF(ISNUMBER(SEARCH("anderes",Tabelle_Frageboegen[[#This Row],[Bisheriger Energieträger:]]))=TRUE,1,0)</f>
        <v>1</v>
      </c>
      <c r="T308" s="2">
        <v>0</v>
      </c>
      <c r="U308" s="2">
        <v>0</v>
      </c>
      <c r="V308" s="2">
        <v>0</v>
      </c>
      <c r="W308" s="2">
        <v>0</v>
      </c>
      <c r="X308" s="2">
        <v>0</v>
      </c>
      <c r="Y308" s="2">
        <v>0</v>
      </c>
      <c r="Z308" s="2">
        <v>0</v>
      </c>
      <c r="AA308" s="2">
        <v>0</v>
      </c>
      <c r="AB308" s="3">
        <f>IF(SUM(Tabelle_Frageboegen[[#This Row],[Heizöl (l/a)]:[Holzhackschnitzel (Schüttraummeter/a):]])=0,1,0)</f>
        <v>1</v>
      </c>
    </row>
    <row r="309" spans="1:28" x14ac:dyDescent="0.25">
      <c r="A309" s="1">
        <v>294</v>
      </c>
      <c r="B309" s="1" t="s">
        <v>75</v>
      </c>
      <c r="C309" s="1" t="s">
        <v>140</v>
      </c>
      <c r="D309" s="1" t="s">
        <v>4</v>
      </c>
      <c r="E309" s="1">
        <f>IF(Tabelle_Frageboegen[[#This Row],[Anschlussinteresse:]]="ja",1,0)</f>
        <v>1</v>
      </c>
      <c r="F309" s="1">
        <f>IF(Tabelle_Frageboegen[[#This Row],[Anschlussinteresse:]]="ja &amp; unklar",1,0)</f>
        <v>0</v>
      </c>
      <c r="G309" s="1">
        <f>IF(Tabelle_Frageboegen[[#This Row],[Anschlussinteresse:]]="unklar",1,0)</f>
        <v>0</v>
      </c>
      <c r="H309" s="1">
        <f>IF(Tabelle_Frageboegen[[#This Row],[Anschlussinteresse:]]="nein &amp; unklar",1,0)</f>
        <v>0</v>
      </c>
      <c r="I309" s="1">
        <f>IF(Tabelle_Frageboegen[[#This Row],[Anschlussinteresse:]]="nein",1,0)</f>
        <v>0</v>
      </c>
      <c r="J309" s="1" t="s">
        <v>10</v>
      </c>
      <c r="K309" s="1">
        <f>IF(ISNUMBER(SEARCH("Heizöl",Tabelle_Frageboegen[[#This Row],[Bisheriger Energieträger:]]))=TRUE,1,0)</f>
        <v>1</v>
      </c>
      <c r="L309" s="1">
        <f>IF(ISNUMBER(SEARCH("Erdgas",Tabelle_Frageboegen[[#This Row],[Bisheriger Energieträger:]]))=TRUE,1,0)</f>
        <v>0</v>
      </c>
      <c r="M309" s="1">
        <f>IF(ISNUMBER(SEARCH("Flüssiggas",Tabelle_Frageboegen[[#This Row],[Bisheriger Energieträger:]]))=TRUE,1,0)</f>
        <v>0</v>
      </c>
      <c r="N309" s="1">
        <f>IF(ISNUMBER(SEARCH("Strom",Tabelle_Frageboegen[[#This Row],[Bisheriger Energieträger:]]))=TRUE,1,0)</f>
        <v>0</v>
      </c>
      <c r="O309" s="1">
        <f>IF(ISNUMBER(SEARCH("Wärmepumpe",Tabelle_Frageboegen[[#This Row],[Bisheriger Energieträger:]]))=TRUE,1,0)</f>
        <v>0</v>
      </c>
      <c r="P309" s="1">
        <f>IF(ISNUMBER(SEARCH("Holz",Tabelle_Frageboegen[[#This Row],[Bisheriger Energieträger:]]))=TRUE,1,0)</f>
        <v>0</v>
      </c>
      <c r="Q309" s="1">
        <f>IF(ISNUMBER(SEARCH("Pellets",Tabelle_Frageboegen[[#This Row],[Bisheriger Energieträger:]]))=TRUE,1,0)</f>
        <v>0</v>
      </c>
      <c r="R309" s="1">
        <f>IF(ISNUMBER(SEARCH("Hackschnitzel",Tabelle_Frageboegen[[#This Row],[Bisheriger Energieträger:]]))=TRUE,1,0)</f>
        <v>0</v>
      </c>
      <c r="S309" s="1">
        <f>IF(ISNUMBER(SEARCH("anderes",Tabelle_Frageboegen[[#This Row],[Bisheriger Energieträger:]]))=TRUE,1,0)</f>
        <v>0</v>
      </c>
      <c r="T309" s="2">
        <v>4000</v>
      </c>
      <c r="U309" s="2">
        <v>0</v>
      </c>
      <c r="V309" s="2">
        <v>0</v>
      </c>
      <c r="W309" s="2">
        <v>0</v>
      </c>
      <c r="X309" s="2">
        <v>0</v>
      </c>
      <c r="Y309" s="2">
        <v>0</v>
      </c>
      <c r="Z309" s="2">
        <v>0</v>
      </c>
      <c r="AA309" s="2">
        <v>0</v>
      </c>
      <c r="AB309" s="3">
        <f>IF(SUM(Tabelle_Frageboegen[[#This Row],[Heizöl (l/a)]:[Holzhackschnitzel (Schüttraummeter/a):]])=0,1,0)</f>
        <v>0</v>
      </c>
    </row>
    <row r="310" spans="1:28" x14ac:dyDescent="0.25">
      <c r="A310" s="1">
        <v>295</v>
      </c>
      <c r="B310" s="1" t="s">
        <v>81</v>
      </c>
      <c r="C310" s="1" t="s">
        <v>140</v>
      </c>
      <c r="D310" s="1" t="s">
        <v>4</v>
      </c>
      <c r="E310" s="1">
        <f>IF(Tabelle_Frageboegen[[#This Row],[Anschlussinteresse:]]="ja",1,0)</f>
        <v>1</v>
      </c>
      <c r="F310" s="1">
        <f>IF(Tabelle_Frageboegen[[#This Row],[Anschlussinteresse:]]="ja &amp; unklar",1,0)</f>
        <v>0</v>
      </c>
      <c r="G310" s="1">
        <f>IF(Tabelle_Frageboegen[[#This Row],[Anschlussinteresse:]]="unklar",1,0)</f>
        <v>0</v>
      </c>
      <c r="H310" s="1">
        <f>IF(Tabelle_Frageboegen[[#This Row],[Anschlussinteresse:]]="nein &amp; unklar",1,0)</f>
        <v>0</v>
      </c>
      <c r="I310" s="1">
        <f>IF(Tabelle_Frageboegen[[#This Row],[Anschlussinteresse:]]="nein",1,0)</f>
        <v>0</v>
      </c>
      <c r="J310" s="1" t="s">
        <v>11</v>
      </c>
      <c r="K310" s="1">
        <f>IF(ISNUMBER(SEARCH("Heizöl",Tabelle_Frageboegen[[#This Row],[Bisheriger Energieträger:]]))=TRUE,1,0)</f>
        <v>0</v>
      </c>
      <c r="L310" s="1">
        <f>IF(ISNUMBER(SEARCH("Erdgas",Tabelle_Frageboegen[[#This Row],[Bisheriger Energieträger:]]))=TRUE,1,0)</f>
        <v>1</v>
      </c>
      <c r="M310" s="1">
        <f>IF(ISNUMBER(SEARCH("Flüssiggas",Tabelle_Frageboegen[[#This Row],[Bisheriger Energieträger:]]))=TRUE,1,0)</f>
        <v>0</v>
      </c>
      <c r="N310" s="1">
        <f>IF(ISNUMBER(SEARCH("Strom",Tabelle_Frageboegen[[#This Row],[Bisheriger Energieträger:]]))=TRUE,1,0)</f>
        <v>0</v>
      </c>
      <c r="O310" s="1">
        <f>IF(ISNUMBER(SEARCH("Wärmepumpe",Tabelle_Frageboegen[[#This Row],[Bisheriger Energieträger:]]))=TRUE,1,0)</f>
        <v>0</v>
      </c>
      <c r="P310" s="1">
        <f>IF(ISNUMBER(SEARCH("Holz",Tabelle_Frageboegen[[#This Row],[Bisheriger Energieträger:]]))=TRUE,1,0)</f>
        <v>0</v>
      </c>
      <c r="Q310" s="1">
        <f>IF(ISNUMBER(SEARCH("Pellets",Tabelle_Frageboegen[[#This Row],[Bisheriger Energieträger:]]))=TRUE,1,0)</f>
        <v>0</v>
      </c>
      <c r="R310" s="1">
        <f>IF(ISNUMBER(SEARCH("Hackschnitzel",Tabelle_Frageboegen[[#This Row],[Bisheriger Energieträger:]]))=TRUE,1,0)</f>
        <v>0</v>
      </c>
      <c r="S310" s="1">
        <f>IF(ISNUMBER(SEARCH("anderes",Tabelle_Frageboegen[[#This Row],[Bisheriger Energieträger:]]))=TRUE,1,0)</f>
        <v>0</v>
      </c>
      <c r="T310" s="2">
        <v>0</v>
      </c>
      <c r="U310" s="2">
        <v>0</v>
      </c>
      <c r="V310" s="2">
        <v>0</v>
      </c>
      <c r="W310" s="2">
        <v>0</v>
      </c>
      <c r="X310" s="2">
        <v>0</v>
      </c>
      <c r="Y310" s="2">
        <v>0</v>
      </c>
      <c r="Z310" s="2">
        <v>0</v>
      </c>
      <c r="AA310" s="2">
        <v>0</v>
      </c>
      <c r="AB310" s="3">
        <f>IF(SUM(Tabelle_Frageboegen[[#This Row],[Heizöl (l/a)]:[Holzhackschnitzel (Schüttraummeter/a):]])=0,1,0)</f>
        <v>1</v>
      </c>
    </row>
    <row r="311" spans="1:28" x14ac:dyDescent="0.25">
      <c r="A311" s="1">
        <v>296</v>
      </c>
      <c r="B311" s="1" t="s">
        <v>95</v>
      </c>
      <c r="C311" s="1" t="s">
        <v>140</v>
      </c>
      <c r="D311" s="1" t="s">
        <v>4</v>
      </c>
      <c r="E311" s="1">
        <f>IF(Tabelle_Frageboegen[[#This Row],[Anschlussinteresse:]]="ja",1,0)</f>
        <v>1</v>
      </c>
      <c r="F311" s="1">
        <f>IF(Tabelle_Frageboegen[[#This Row],[Anschlussinteresse:]]="ja &amp; unklar",1,0)</f>
        <v>0</v>
      </c>
      <c r="G311" s="1">
        <f>IF(Tabelle_Frageboegen[[#This Row],[Anschlussinteresse:]]="unklar",1,0)</f>
        <v>0</v>
      </c>
      <c r="H311" s="1">
        <f>IF(Tabelle_Frageboegen[[#This Row],[Anschlussinteresse:]]="nein &amp; unklar",1,0)</f>
        <v>0</v>
      </c>
      <c r="I311" s="1">
        <f>IF(Tabelle_Frageboegen[[#This Row],[Anschlussinteresse:]]="nein",1,0)</f>
        <v>0</v>
      </c>
      <c r="J311" s="1" t="s">
        <v>10</v>
      </c>
      <c r="K311" s="1">
        <f>IF(ISNUMBER(SEARCH("Heizöl",Tabelle_Frageboegen[[#This Row],[Bisheriger Energieträger:]]))=TRUE,1,0)</f>
        <v>1</v>
      </c>
      <c r="L311" s="1">
        <f>IF(ISNUMBER(SEARCH("Erdgas",Tabelle_Frageboegen[[#This Row],[Bisheriger Energieträger:]]))=TRUE,1,0)</f>
        <v>0</v>
      </c>
      <c r="M311" s="1">
        <f>IF(ISNUMBER(SEARCH("Flüssiggas",Tabelle_Frageboegen[[#This Row],[Bisheriger Energieträger:]]))=TRUE,1,0)</f>
        <v>0</v>
      </c>
      <c r="N311" s="1">
        <f>IF(ISNUMBER(SEARCH("Strom",Tabelle_Frageboegen[[#This Row],[Bisheriger Energieträger:]]))=TRUE,1,0)</f>
        <v>0</v>
      </c>
      <c r="O311" s="1">
        <f>IF(ISNUMBER(SEARCH("Wärmepumpe",Tabelle_Frageboegen[[#This Row],[Bisheriger Energieträger:]]))=TRUE,1,0)</f>
        <v>0</v>
      </c>
      <c r="P311" s="1">
        <f>IF(ISNUMBER(SEARCH("Holz",Tabelle_Frageboegen[[#This Row],[Bisheriger Energieträger:]]))=TRUE,1,0)</f>
        <v>0</v>
      </c>
      <c r="Q311" s="1">
        <f>IF(ISNUMBER(SEARCH("Pellets",Tabelle_Frageboegen[[#This Row],[Bisheriger Energieträger:]]))=TRUE,1,0)</f>
        <v>0</v>
      </c>
      <c r="R311" s="1">
        <f>IF(ISNUMBER(SEARCH("Hackschnitzel",Tabelle_Frageboegen[[#This Row],[Bisheriger Energieträger:]]))=TRUE,1,0)</f>
        <v>0</v>
      </c>
      <c r="S311" s="1">
        <f>IF(ISNUMBER(SEARCH("anderes",Tabelle_Frageboegen[[#This Row],[Bisheriger Energieträger:]]))=TRUE,1,0)</f>
        <v>0</v>
      </c>
      <c r="T311" s="2">
        <v>2500</v>
      </c>
      <c r="U311" s="2">
        <v>0</v>
      </c>
      <c r="V311" s="2">
        <v>0</v>
      </c>
      <c r="W311" s="2">
        <v>0</v>
      </c>
      <c r="X311" s="2">
        <v>0</v>
      </c>
      <c r="Y311" s="2">
        <v>0</v>
      </c>
      <c r="Z311" s="2">
        <v>0</v>
      </c>
      <c r="AA311" s="2">
        <v>0</v>
      </c>
      <c r="AB311" s="3">
        <f>IF(SUM(Tabelle_Frageboegen[[#This Row],[Heizöl (l/a)]:[Holzhackschnitzel (Schüttraummeter/a):]])=0,1,0)</f>
        <v>0</v>
      </c>
    </row>
    <row r="312" spans="1:28" x14ac:dyDescent="0.25">
      <c r="A312" s="1">
        <v>297</v>
      </c>
      <c r="B312" s="1" t="s">
        <v>115</v>
      </c>
      <c r="C312" s="1" t="s">
        <v>140</v>
      </c>
      <c r="D312" s="1" t="s">
        <v>4</v>
      </c>
      <c r="E312" s="1">
        <f>IF(Tabelle_Frageboegen[[#This Row],[Anschlussinteresse:]]="ja",1,0)</f>
        <v>1</v>
      </c>
      <c r="F312" s="1">
        <f>IF(Tabelle_Frageboegen[[#This Row],[Anschlussinteresse:]]="ja &amp; unklar",1,0)</f>
        <v>0</v>
      </c>
      <c r="G312" s="1">
        <f>IF(Tabelle_Frageboegen[[#This Row],[Anschlussinteresse:]]="unklar",1,0)</f>
        <v>0</v>
      </c>
      <c r="H312" s="1">
        <f>IF(Tabelle_Frageboegen[[#This Row],[Anschlussinteresse:]]="nein &amp; unklar",1,0)</f>
        <v>0</v>
      </c>
      <c r="I312" s="1">
        <f>IF(Tabelle_Frageboegen[[#This Row],[Anschlussinteresse:]]="nein",1,0)</f>
        <v>0</v>
      </c>
      <c r="J312" s="1" t="s">
        <v>10</v>
      </c>
      <c r="K312" s="1">
        <f>IF(ISNUMBER(SEARCH("Heizöl",Tabelle_Frageboegen[[#This Row],[Bisheriger Energieträger:]]))=TRUE,1,0)</f>
        <v>1</v>
      </c>
      <c r="L312" s="1">
        <f>IF(ISNUMBER(SEARCH("Erdgas",Tabelle_Frageboegen[[#This Row],[Bisheriger Energieträger:]]))=TRUE,1,0)</f>
        <v>0</v>
      </c>
      <c r="M312" s="1">
        <f>IF(ISNUMBER(SEARCH("Flüssiggas",Tabelle_Frageboegen[[#This Row],[Bisheriger Energieträger:]]))=TRUE,1,0)</f>
        <v>0</v>
      </c>
      <c r="N312" s="1">
        <f>IF(ISNUMBER(SEARCH("Strom",Tabelle_Frageboegen[[#This Row],[Bisheriger Energieträger:]]))=TRUE,1,0)</f>
        <v>0</v>
      </c>
      <c r="O312" s="1">
        <f>IF(ISNUMBER(SEARCH("Wärmepumpe",Tabelle_Frageboegen[[#This Row],[Bisheriger Energieträger:]]))=TRUE,1,0)</f>
        <v>0</v>
      </c>
      <c r="P312" s="1">
        <f>IF(ISNUMBER(SEARCH("Holz",Tabelle_Frageboegen[[#This Row],[Bisheriger Energieträger:]]))=TRUE,1,0)</f>
        <v>0</v>
      </c>
      <c r="Q312" s="1">
        <f>IF(ISNUMBER(SEARCH("Pellets",Tabelle_Frageboegen[[#This Row],[Bisheriger Energieträger:]]))=TRUE,1,0)</f>
        <v>0</v>
      </c>
      <c r="R312" s="1">
        <f>IF(ISNUMBER(SEARCH("Hackschnitzel",Tabelle_Frageboegen[[#This Row],[Bisheriger Energieträger:]]))=TRUE,1,0)</f>
        <v>0</v>
      </c>
      <c r="S312" s="1">
        <f>IF(ISNUMBER(SEARCH("anderes",Tabelle_Frageboegen[[#This Row],[Bisheriger Energieträger:]]))=TRUE,1,0)</f>
        <v>0</v>
      </c>
      <c r="T312" s="2">
        <v>2000</v>
      </c>
      <c r="U312" s="2">
        <v>0</v>
      </c>
      <c r="V312" s="2">
        <v>0</v>
      </c>
      <c r="W312" s="2">
        <v>0</v>
      </c>
      <c r="X312" s="2">
        <v>0</v>
      </c>
      <c r="Y312" s="2">
        <v>0</v>
      </c>
      <c r="Z312" s="2">
        <v>0</v>
      </c>
      <c r="AA312" s="2">
        <v>0</v>
      </c>
      <c r="AB312" s="3">
        <f>IF(SUM(Tabelle_Frageboegen[[#This Row],[Heizöl (l/a)]:[Holzhackschnitzel (Schüttraummeter/a):]])=0,1,0)</f>
        <v>0</v>
      </c>
    </row>
    <row r="313" spans="1:28" x14ac:dyDescent="0.25">
      <c r="A313" s="1">
        <v>298</v>
      </c>
      <c r="B313" s="1" t="s">
        <v>115</v>
      </c>
      <c r="C313" s="1" t="s">
        <v>140</v>
      </c>
      <c r="D313" s="1" t="s">
        <v>4</v>
      </c>
      <c r="E313" s="1">
        <f>IF(Tabelle_Frageboegen[[#This Row],[Anschlussinteresse:]]="ja",1,0)</f>
        <v>1</v>
      </c>
      <c r="F313" s="1">
        <f>IF(Tabelle_Frageboegen[[#This Row],[Anschlussinteresse:]]="ja &amp; unklar",1,0)</f>
        <v>0</v>
      </c>
      <c r="G313" s="1">
        <f>IF(Tabelle_Frageboegen[[#This Row],[Anschlussinteresse:]]="unklar",1,0)</f>
        <v>0</v>
      </c>
      <c r="H313" s="1">
        <f>IF(Tabelle_Frageboegen[[#This Row],[Anschlussinteresse:]]="nein &amp; unklar",1,0)</f>
        <v>0</v>
      </c>
      <c r="I313" s="1">
        <f>IF(Tabelle_Frageboegen[[#This Row],[Anschlussinteresse:]]="nein",1,0)</f>
        <v>0</v>
      </c>
      <c r="J313" s="1" t="s">
        <v>10</v>
      </c>
      <c r="K313" s="1">
        <f>IF(ISNUMBER(SEARCH("Heizöl",Tabelle_Frageboegen[[#This Row],[Bisheriger Energieträger:]]))=TRUE,1,0)</f>
        <v>1</v>
      </c>
      <c r="L313" s="1">
        <f>IF(ISNUMBER(SEARCH("Erdgas",Tabelle_Frageboegen[[#This Row],[Bisheriger Energieträger:]]))=TRUE,1,0)</f>
        <v>0</v>
      </c>
      <c r="M313" s="1">
        <f>IF(ISNUMBER(SEARCH("Flüssiggas",Tabelle_Frageboegen[[#This Row],[Bisheriger Energieträger:]]))=TRUE,1,0)</f>
        <v>0</v>
      </c>
      <c r="N313" s="1">
        <f>IF(ISNUMBER(SEARCH("Strom",Tabelle_Frageboegen[[#This Row],[Bisheriger Energieträger:]]))=TRUE,1,0)</f>
        <v>0</v>
      </c>
      <c r="O313" s="1">
        <f>IF(ISNUMBER(SEARCH("Wärmepumpe",Tabelle_Frageboegen[[#This Row],[Bisheriger Energieträger:]]))=TRUE,1,0)</f>
        <v>0</v>
      </c>
      <c r="P313" s="1">
        <f>IF(ISNUMBER(SEARCH("Holz",Tabelle_Frageboegen[[#This Row],[Bisheriger Energieträger:]]))=TRUE,1,0)</f>
        <v>0</v>
      </c>
      <c r="Q313" s="1">
        <f>IF(ISNUMBER(SEARCH("Pellets",Tabelle_Frageboegen[[#This Row],[Bisheriger Energieträger:]]))=TRUE,1,0)</f>
        <v>0</v>
      </c>
      <c r="R313" s="1">
        <f>IF(ISNUMBER(SEARCH("Hackschnitzel",Tabelle_Frageboegen[[#This Row],[Bisheriger Energieträger:]]))=TRUE,1,0)</f>
        <v>0</v>
      </c>
      <c r="S313" s="1">
        <f>IF(ISNUMBER(SEARCH("anderes",Tabelle_Frageboegen[[#This Row],[Bisheriger Energieträger:]]))=TRUE,1,0)</f>
        <v>0</v>
      </c>
      <c r="T313" s="2">
        <v>3500</v>
      </c>
      <c r="U313" s="2">
        <v>0</v>
      </c>
      <c r="V313" s="2">
        <v>0</v>
      </c>
      <c r="W313" s="2">
        <v>0</v>
      </c>
      <c r="X313" s="2">
        <v>0</v>
      </c>
      <c r="Y313" s="2">
        <v>0</v>
      </c>
      <c r="Z313" s="2">
        <v>0</v>
      </c>
      <c r="AA313" s="2">
        <v>0</v>
      </c>
      <c r="AB313" s="3">
        <f>IF(SUM(Tabelle_Frageboegen[[#This Row],[Heizöl (l/a)]:[Holzhackschnitzel (Schüttraummeter/a):]])=0,1,0)</f>
        <v>0</v>
      </c>
    </row>
    <row r="314" spans="1:28" x14ac:dyDescent="0.25">
      <c r="A314" s="1">
        <v>299</v>
      </c>
      <c r="B314" s="1" t="s">
        <v>106</v>
      </c>
      <c r="C314" s="1" t="s">
        <v>140</v>
      </c>
      <c r="D314" s="1" t="s">
        <v>8</v>
      </c>
      <c r="E314" s="1">
        <f>IF(Tabelle_Frageboegen[[#This Row],[Anschlussinteresse:]]="ja",1,0)</f>
        <v>0</v>
      </c>
      <c r="F314" s="1">
        <f>IF(Tabelle_Frageboegen[[#This Row],[Anschlussinteresse:]]="ja &amp; unklar",1,0)</f>
        <v>0</v>
      </c>
      <c r="G314" s="1">
        <f>IF(Tabelle_Frageboegen[[#This Row],[Anschlussinteresse:]]="unklar",1,0)</f>
        <v>0</v>
      </c>
      <c r="H314" s="1">
        <f>IF(Tabelle_Frageboegen[[#This Row],[Anschlussinteresse:]]="nein &amp; unklar",1,0)</f>
        <v>0</v>
      </c>
      <c r="I314" s="1">
        <f>IF(Tabelle_Frageboegen[[#This Row],[Anschlussinteresse:]]="nein",1,0)</f>
        <v>1</v>
      </c>
      <c r="J314" s="1" t="s">
        <v>11</v>
      </c>
      <c r="K314" s="1">
        <f>IF(ISNUMBER(SEARCH("Heizöl",Tabelle_Frageboegen[[#This Row],[Bisheriger Energieträger:]]))=TRUE,1,0)</f>
        <v>0</v>
      </c>
      <c r="L314" s="1">
        <f>IF(ISNUMBER(SEARCH("Erdgas",Tabelle_Frageboegen[[#This Row],[Bisheriger Energieträger:]]))=TRUE,1,0)</f>
        <v>1</v>
      </c>
      <c r="M314" s="1">
        <f>IF(ISNUMBER(SEARCH("Flüssiggas",Tabelle_Frageboegen[[#This Row],[Bisheriger Energieträger:]]))=TRUE,1,0)</f>
        <v>0</v>
      </c>
      <c r="N314" s="1">
        <f>IF(ISNUMBER(SEARCH("Strom",Tabelle_Frageboegen[[#This Row],[Bisheriger Energieträger:]]))=TRUE,1,0)</f>
        <v>0</v>
      </c>
      <c r="O314" s="1">
        <f>IF(ISNUMBER(SEARCH("Wärmepumpe",Tabelle_Frageboegen[[#This Row],[Bisheriger Energieträger:]]))=TRUE,1,0)</f>
        <v>0</v>
      </c>
      <c r="P314" s="1">
        <f>IF(ISNUMBER(SEARCH("Holz",Tabelle_Frageboegen[[#This Row],[Bisheriger Energieträger:]]))=TRUE,1,0)</f>
        <v>0</v>
      </c>
      <c r="Q314" s="1">
        <f>IF(ISNUMBER(SEARCH("Pellets",Tabelle_Frageboegen[[#This Row],[Bisheriger Energieträger:]]))=TRUE,1,0)</f>
        <v>0</v>
      </c>
      <c r="R314" s="1">
        <f>IF(ISNUMBER(SEARCH("Hackschnitzel",Tabelle_Frageboegen[[#This Row],[Bisheriger Energieträger:]]))=TRUE,1,0)</f>
        <v>0</v>
      </c>
      <c r="S314" s="1">
        <f>IF(ISNUMBER(SEARCH("anderes",Tabelle_Frageboegen[[#This Row],[Bisheriger Energieträger:]]))=TRUE,1,0)</f>
        <v>0</v>
      </c>
      <c r="T314" s="2">
        <v>0</v>
      </c>
      <c r="U314" s="2">
        <v>4200</v>
      </c>
      <c r="V314" s="2">
        <v>0</v>
      </c>
      <c r="W314" s="2">
        <v>0</v>
      </c>
      <c r="X314" s="2">
        <v>0</v>
      </c>
      <c r="Y314" s="2">
        <v>0</v>
      </c>
      <c r="Z314" s="2">
        <v>0</v>
      </c>
      <c r="AA314" s="2">
        <v>0</v>
      </c>
      <c r="AB314" s="3">
        <f>IF(SUM(Tabelle_Frageboegen[[#This Row],[Heizöl (l/a)]:[Holzhackschnitzel (Schüttraummeter/a):]])=0,1,0)</f>
        <v>0</v>
      </c>
    </row>
    <row r="315" spans="1:28" x14ac:dyDescent="0.25">
      <c r="A315" s="1">
        <v>300</v>
      </c>
      <c r="B315" s="1" t="s">
        <v>106</v>
      </c>
      <c r="C315" s="1" t="s">
        <v>140</v>
      </c>
      <c r="D315" s="1" t="s">
        <v>4</v>
      </c>
      <c r="E315" s="1">
        <f>IF(Tabelle_Frageboegen[[#This Row],[Anschlussinteresse:]]="ja",1,0)</f>
        <v>1</v>
      </c>
      <c r="F315" s="1">
        <f>IF(Tabelle_Frageboegen[[#This Row],[Anschlussinteresse:]]="ja &amp; unklar",1,0)</f>
        <v>0</v>
      </c>
      <c r="G315" s="1">
        <f>IF(Tabelle_Frageboegen[[#This Row],[Anschlussinteresse:]]="unklar",1,0)</f>
        <v>0</v>
      </c>
      <c r="H315" s="1">
        <f>IF(Tabelle_Frageboegen[[#This Row],[Anschlussinteresse:]]="nein &amp; unklar",1,0)</f>
        <v>0</v>
      </c>
      <c r="I315" s="1">
        <f>IF(Tabelle_Frageboegen[[#This Row],[Anschlussinteresse:]]="nein",1,0)</f>
        <v>0</v>
      </c>
      <c r="J315" s="1" t="s">
        <v>43</v>
      </c>
      <c r="K315" s="1">
        <f>IF(ISNUMBER(SEARCH("Heizöl",Tabelle_Frageboegen[[#This Row],[Bisheriger Energieträger:]]))=TRUE,1,0)</f>
        <v>0</v>
      </c>
      <c r="L315" s="1">
        <f>IF(ISNUMBER(SEARCH("Erdgas",Tabelle_Frageboegen[[#This Row],[Bisheriger Energieträger:]]))=TRUE,1,0)</f>
        <v>0</v>
      </c>
      <c r="M315" s="1">
        <f>IF(ISNUMBER(SEARCH("Flüssiggas",Tabelle_Frageboegen[[#This Row],[Bisheriger Energieträger:]]))=TRUE,1,0)</f>
        <v>0</v>
      </c>
      <c r="N315" s="1">
        <f>IF(ISNUMBER(SEARCH("Strom",Tabelle_Frageboegen[[#This Row],[Bisheriger Energieträger:]]))=TRUE,1,0)</f>
        <v>0</v>
      </c>
      <c r="O315" s="1">
        <f>IF(ISNUMBER(SEARCH("Wärmepumpe",Tabelle_Frageboegen[[#This Row],[Bisheriger Energieträger:]]))=TRUE,1,0)</f>
        <v>0</v>
      </c>
      <c r="P315" s="1">
        <f>IF(ISNUMBER(SEARCH("Holz",Tabelle_Frageboegen[[#This Row],[Bisheriger Energieträger:]]))=TRUE,1,0)</f>
        <v>1</v>
      </c>
      <c r="Q315" s="1">
        <f>IF(ISNUMBER(SEARCH("Pellets",Tabelle_Frageboegen[[#This Row],[Bisheriger Energieträger:]]))=TRUE,1,0)</f>
        <v>1</v>
      </c>
      <c r="R315" s="1">
        <f>IF(ISNUMBER(SEARCH("Hackschnitzel",Tabelle_Frageboegen[[#This Row],[Bisheriger Energieträger:]]))=TRUE,1,0)</f>
        <v>0</v>
      </c>
      <c r="S315" s="1">
        <f>IF(ISNUMBER(SEARCH("anderes",Tabelle_Frageboegen[[#This Row],[Bisheriger Energieträger:]]))=TRUE,1,0)</f>
        <v>0</v>
      </c>
      <c r="T315" s="2">
        <v>0</v>
      </c>
      <c r="U315" s="2">
        <v>0</v>
      </c>
      <c r="V315" s="2">
        <v>0</v>
      </c>
      <c r="W315" s="2">
        <v>0</v>
      </c>
      <c r="X315" s="2">
        <v>0</v>
      </c>
      <c r="Y315" s="2">
        <v>0</v>
      </c>
      <c r="Z315" s="2">
        <v>4500</v>
      </c>
      <c r="AA315" s="2">
        <v>0</v>
      </c>
      <c r="AB315" s="3">
        <f>IF(SUM(Tabelle_Frageboegen[[#This Row],[Heizöl (l/a)]:[Holzhackschnitzel (Schüttraummeter/a):]])=0,1,0)</f>
        <v>0</v>
      </c>
    </row>
    <row r="316" spans="1:28" x14ac:dyDescent="0.25">
      <c r="A316" s="1">
        <v>301</v>
      </c>
      <c r="B316" s="1" t="s">
        <v>106</v>
      </c>
      <c r="C316" s="1" t="s">
        <v>140</v>
      </c>
      <c r="D316" s="1" t="s">
        <v>8</v>
      </c>
      <c r="E316" s="1">
        <f>IF(Tabelle_Frageboegen[[#This Row],[Anschlussinteresse:]]="ja",1,0)</f>
        <v>0</v>
      </c>
      <c r="F316" s="1">
        <f>IF(Tabelle_Frageboegen[[#This Row],[Anschlussinteresse:]]="ja &amp; unklar",1,0)</f>
        <v>0</v>
      </c>
      <c r="G316" s="1">
        <f>IF(Tabelle_Frageboegen[[#This Row],[Anschlussinteresse:]]="unklar",1,0)</f>
        <v>0</v>
      </c>
      <c r="H316" s="1">
        <f>IF(Tabelle_Frageboegen[[#This Row],[Anschlussinteresse:]]="nein &amp; unklar",1,0)</f>
        <v>0</v>
      </c>
      <c r="I316" s="1">
        <f>IF(Tabelle_Frageboegen[[#This Row],[Anschlussinteresse:]]="nein",1,0)</f>
        <v>1</v>
      </c>
      <c r="J316" s="1" t="s">
        <v>32</v>
      </c>
      <c r="K316" s="1">
        <f>IF(ISNUMBER(SEARCH("Heizöl",Tabelle_Frageboegen[[#This Row],[Bisheriger Energieträger:]]))=TRUE,1,0)</f>
        <v>0</v>
      </c>
      <c r="L316" s="1">
        <f>IF(ISNUMBER(SEARCH("Erdgas",Tabelle_Frageboegen[[#This Row],[Bisheriger Energieträger:]]))=TRUE,1,0)</f>
        <v>0</v>
      </c>
      <c r="M316" s="1">
        <f>IF(ISNUMBER(SEARCH("Flüssiggas",Tabelle_Frageboegen[[#This Row],[Bisheriger Energieträger:]]))=TRUE,1,0)</f>
        <v>0</v>
      </c>
      <c r="N316" s="1">
        <f>IF(ISNUMBER(SEARCH("Strom",Tabelle_Frageboegen[[#This Row],[Bisheriger Energieträger:]]))=TRUE,1,0)</f>
        <v>0</v>
      </c>
      <c r="O316" s="1">
        <f>IF(ISNUMBER(SEARCH("Wärmepumpe",Tabelle_Frageboegen[[#This Row],[Bisheriger Energieträger:]]))=TRUE,1,0)</f>
        <v>0</v>
      </c>
      <c r="P316" s="1">
        <f>IF(ISNUMBER(SEARCH("Holz",Tabelle_Frageboegen[[#This Row],[Bisheriger Energieträger:]]))=TRUE,1,0)</f>
        <v>0</v>
      </c>
      <c r="Q316" s="1">
        <f>IF(ISNUMBER(SEARCH("Pellets",Tabelle_Frageboegen[[#This Row],[Bisheriger Energieträger:]]))=TRUE,1,0)</f>
        <v>0</v>
      </c>
      <c r="R316" s="1">
        <f>IF(ISNUMBER(SEARCH("Hackschnitzel",Tabelle_Frageboegen[[#This Row],[Bisheriger Energieträger:]]))=TRUE,1,0)</f>
        <v>0</v>
      </c>
      <c r="S316" s="1">
        <f>IF(ISNUMBER(SEARCH("anderes",Tabelle_Frageboegen[[#This Row],[Bisheriger Energieträger:]]))=TRUE,1,0)</f>
        <v>0</v>
      </c>
      <c r="T316" s="2">
        <v>0</v>
      </c>
      <c r="U316" s="2">
        <v>0</v>
      </c>
      <c r="V316" s="2">
        <v>0</v>
      </c>
      <c r="W316" s="2">
        <v>0</v>
      </c>
      <c r="X316" s="2">
        <v>0</v>
      </c>
      <c r="Y316" s="2">
        <v>0</v>
      </c>
      <c r="Z316" s="2">
        <v>0</v>
      </c>
      <c r="AA316" s="2">
        <v>0</v>
      </c>
      <c r="AB316" s="3">
        <f>IF(SUM(Tabelle_Frageboegen[[#This Row],[Heizöl (l/a)]:[Holzhackschnitzel (Schüttraummeter/a):]])=0,1,0)</f>
        <v>1</v>
      </c>
    </row>
    <row r="317" spans="1:28" x14ac:dyDescent="0.25">
      <c r="A317" s="1">
        <v>302</v>
      </c>
      <c r="B317" s="1" t="s">
        <v>106</v>
      </c>
      <c r="C317" s="1" t="s">
        <v>140</v>
      </c>
      <c r="D317" s="1" t="s">
        <v>4</v>
      </c>
      <c r="E317" s="1">
        <f>IF(Tabelle_Frageboegen[[#This Row],[Anschlussinteresse:]]="ja",1,0)</f>
        <v>1</v>
      </c>
      <c r="F317" s="1">
        <f>IF(Tabelle_Frageboegen[[#This Row],[Anschlussinteresse:]]="ja &amp; unklar",1,0)</f>
        <v>0</v>
      </c>
      <c r="G317" s="1">
        <f>IF(Tabelle_Frageboegen[[#This Row],[Anschlussinteresse:]]="unklar",1,0)</f>
        <v>0</v>
      </c>
      <c r="H317" s="1">
        <f>IF(Tabelle_Frageboegen[[#This Row],[Anschlussinteresse:]]="nein &amp; unklar",1,0)</f>
        <v>0</v>
      </c>
      <c r="I317" s="1">
        <f>IF(Tabelle_Frageboegen[[#This Row],[Anschlussinteresse:]]="nein",1,0)</f>
        <v>0</v>
      </c>
      <c r="J317" s="1" t="s">
        <v>10</v>
      </c>
      <c r="K317" s="1">
        <f>IF(ISNUMBER(SEARCH("Heizöl",Tabelle_Frageboegen[[#This Row],[Bisheriger Energieträger:]]))=TRUE,1,0)</f>
        <v>1</v>
      </c>
      <c r="L317" s="1">
        <f>IF(ISNUMBER(SEARCH("Erdgas",Tabelle_Frageboegen[[#This Row],[Bisheriger Energieträger:]]))=TRUE,1,0)</f>
        <v>0</v>
      </c>
      <c r="M317" s="1">
        <f>IF(ISNUMBER(SEARCH("Flüssiggas",Tabelle_Frageboegen[[#This Row],[Bisheriger Energieträger:]]))=TRUE,1,0)</f>
        <v>0</v>
      </c>
      <c r="N317" s="1">
        <f>IF(ISNUMBER(SEARCH("Strom",Tabelle_Frageboegen[[#This Row],[Bisheriger Energieträger:]]))=TRUE,1,0)</f>
        <v>0</v>
      </c>
      <c r="O317" s="1">
        <f>IF(ISNUMBER(SEARCH("Wärmepumpe",Tabelle_Frageboegen[[#This Row],[Bisheriger Energieträger:]]))=TRUE,1,0)</f>
        <v>0</v>
      </c>
      <c r="P317" s="1">
        <f>IF(ISNUMBER(SEARCH("Holz",Tabelle_Frageboegen[[#This Row],[Bisheriger Energieträger:]]))=TRUE,1,0)</f>
        <v>0</v>
      </c>
      <c r="Q317" s="1">
        <f>IF(ISNUMBER(SEARCH("Pellets",Tabelle_Frageboegen[[#This Row],[Bisheriger Energieträger:]]))=TRUE,1,0)</f>
        <v>0</v>
      </c>
      <c r="R317" s="1">
        <f>IF(ISNUMBER(SEARCH("Hackschnitzel",Tabelle_Frageboegen[[#This Row],[Bisheriger Energieträger:]]))=TRUE,1,0)</f>
        <v>0</v>
      </c>
      <c r="S317" s="1">
        <f>IF(ISNUMBER(SEARCH("anderes",Tabelle_Frageboegen[[#This Row],[Bisheriger Energieträger:]]))=TRUE,1,0)</f>
        <v>0</v>
      </c>
      <c r="T317" s="2">
        <v>3000</v>
      </c>
      <c r="U317" s="2">
        <v>0</v>
      </c>
      <c r="V317" s="2">
        <v>0</v>
      </c>
      <c r="W317" s="2">
        <v>0</v>
      </c>
      <c r="X317" s="2">
        <v>0</v>
      </c>
      <c r="Y317" s="2">
        <v>0</v>
      </c>
      <c r="Z317" s="2">
        <v>0</v>
      </c>
      <c r="AA317" s="2">
        <v>0</v>
      </c>
      <c r="AB317" s="3">
        <f>IF(SUM(Tabelle_Frageboegen[[#This Row],[Heizöl (l/a)]:[Holzhackschnitzel (Schüttraummeter/a):]])=0,1,0)</f>
        <v>0</v>
      </c>
    </row>
    <row r="318" spans="1:28" x14ac:dyDescent="0.25">
      <c r="A318" s="1">
        <v>303</v>
      </c>
      <c r="B318" s="1" t="s">
        <v>106</v>
      </c>
      <c r="C318" s="1" t="s">
        <v>140</v>
      </c>
      <c r="D318" s="1" t="s">
        <v>4</v>
      </c>
      <c r="E318" s="1">
        <f>IF(Tabelle_Frageboegen[[#This Row],[Anschlussinteresse:]]="ja",1,0)</f>
        <v>1</v>
      </c>
      <c r="F318" s="1">
        <f>IF(Tabelle_Frageboegen[[#This Row],[Anschlussinteresse:]]="ja &amp; unklar",1,0)</f>
        <v>0</v>
      </c>
      <c r="G318" s="1">
        <f>IF(Tabelle_Frageboegen[[#This Row],[Anschlussinteresse:]]="unklar",1,0)</f>
        <v>0</v>
      </c>
      <c r="H318" s="1">
        <f>IF(Tabelle_Frageboegen[[#This Row],[Anschlussinteresse:]]="nein &amp; unklar",1,0)</f>
        <v>0</v>
      </c>
      <c r="I318" s="1">
        <f>IF(Tabelle_Frageboegen[[#This Row],[Anschlussinteresse:]]="nein",1,0)</f>
        <v>0</v>
      </c>
      <c r="J318" s="1" t="s">
        <v>10</v>
      </c>
      <c r="K318" s="1">
        <f>IF(ISNUMBER(SEARCH("Heizöl",Tabelle_Frageboegen[[#This Row],[Bisheriger Energieträger:]]))=TRUE,1,0)</f>
        <v>1</v>
      </c>
      <c r="L318" s="1">
        <f>IF(ISNUMBER(SEARCH("Erdgas",Tabelle_Frageboegen[[#This Row],[Bisheriger Energieträger:]]))=TRUE,1,0)</f>
        <v>0</v>
      </c>
      <c r="M318" s="1">
        <f>IF(ISNUMBER(SEARCH("Flüssiggas",Tabelle_Frageboegen[[#This Row],[Bisheriger Energieträger:]]))=TRUE,1,0)</f>
        <v>0</v>
      </c>
      <c r="N318" s="1">
        <f>IF(ISNUMBER(SEARCH("Strom",Tabelle_Frageboegen[[#This Row],[Bisheriger Energieträger:]]))=TRUE,1,0)</f>
        <v>0</v>
      </c>
      <c r="O318" s="1">
        <f>IF(ISNUMBER(SEARCH("Wärmepumpe",Tabelle_Frageboegen[[#This Row],[Bisheriger Energieträger:]]))=TRUE,1,0)</f>
        <v>0</v>
      </c>
      <c r="P318" s="1">
        <f>IF(ISNUMBER(SEARCH("Holz",Tabelle_Frageboegen[[#This Row],[Bisheriger Energieträger:]]))=TRUE,1,0)</f>
        <v>0</v>
      </c>
      <c r="Q318" s="1">
        <f>IF(ISNUMBER(SEARCH("Pellets",Tabelle_Frageboegen[[#This Row],[Bisheriger Energieträger:]]))=TRUE,1,0)</f>
        <v>0</v>
      </c>
      <c r="R318" s="1">
        <f>IF(ISNUMBER(SEARCH("Hackschnitzel",Tabelle_Frageboegen[[#This Row],[Bisheriger Energieträger:]]))=TRUE,1,0)</f>
        <v>0</v>
      </c>
      <c r="S318" s="1">
        <f>IF(ISNUMBER(SEARCH("anderes",Tabelle_Frageboegen[[#This Row],[Bisheriger Energieträger:]]))=TRUE,1,0)</f>
        <v>0</v>
      </c>
      <c r="T318" s="2">
        <v>1700</v>
      </c>
      <c r="U318" s="2">
        <v>0</v>
      </c>
      <c r="V318" s="2">
        <v>0</v>
      </c>
      <c r="W318" s="2">
        <v>0</v>
      </c>
      <c r="X318" s="2">
        <v>0</v>
      </c>
      <c r="Y318" s="2">
        <v>0</v>
      </c>
      <c r="Z318" s="2">
        <v>0</v>
      </c>
      <c r="AA318" s="2">
        <v>0</v>
      </c>
      <c r="AB318" s="3">
        <f>IF(SUM(Tabelle_Frageboegen[[#This Row],[Heizöl (l/a)]:[Holzhackschnitzel (Schüttraummeter/a):]])=0,1,0)</f>
        <v>0</v>
      </c>
    </row>
    <row r="319" spans="1:28" x14ac:dyDescent="0.25">
      <c r="A319" s="1">
        <v>304</v>
      </c>
      <c r="B319" s="1" t="s">
        <v>106</v>
      </c>
      <c r="C319" s="1" t="s">
        <v>140</v>
      </c>
      <c r="D319" s="1" t="s">
        <v>4</v>
      </c>
      <c r="E319" s="1">
        <f>IF(Tabelle_Frageboegen[[#This Row],[Anschlussinteresse:]]="ja",1,0)</f>
        <v>1</v>
      </c>
      <c r="F319" s="1">
        <f>IF(Tabelle_Frageboegen[[#This Row],[Anschlussinteresse:]]="ja &amp; unklar",1,0)</f>
        <v>0</v>
      </c>
      <c r="G319" s="1">
        <f>IF(Tabelle_Frageboegen[[#This Row],[Anschlussinteresse:]]="unklar",1,0)</f>
        <v>0</v>
      </c>
      <c r="H319" s="1">
        <f>IF(Tabelle_Frageboegen[[#This Row],[Anschlussinteresse:]]="nein &amp; unklar",1,0)</f>
        <v>0</v>
      </c>
      <c r="I319" s="1">
        <f>IF(Tabelle_Frageboegen[[#This Row],[Anschlussinteresse:]]="nein",1,0)</f>
        <v>0</v>
      </c>
      <c r="J319" s="1" t="s">
        <v>39</v>
      </c>
      <c r="K319" s="1">
        <f>IF(ISNUMBER(SEARCH("Heizöl",Tabelle_Frageboegen[[#This Row],[Bisheriger Energieträger:]]))=TRUE,1,0)</f>
        <v>1</v>
      </c>
      <c r="L319" s="1">
        <f>IF(ISNUMBER(SEARCH("Erdgas",Tabelle_Frageboegen[[#This Row],[Bisheriger Energieträger:]]))=TRUE,1,0)</f>
        <v>0</v>
      </c>
      <c r="M319" s="1">
        <f>IF(ISNUMBER(SEARCH("Flüssiggas",Tabelle_Frageboegen[[#This Row],[Bisheriger Energieträger:]]))=TRUE,1,0)</f>
        <v>0</v>
      </c>
      <c r="N319" s="1">
        <f>IF(ISNUMBER(SEARCH("Strom",Tabelle_Frageboegen[[#This Row],[Bisheriger Energieträger:]]))=TRUE,1,0)</f>
        <v>0</v>
      </c>
      <c r="O319" s="1">
        <f>IF(ISNUMBER(SEARCH("Wärmepumpe",Tabelle_Frageboegen[[#This Row],[Bisheriger Energieträger:]]))=TRUE,1,0)</f>
        <v>0</v>
      </c>
      <c r="P319" s="1">
        <f>IF(ISNUMBER(SEARCH("Holz",Tabelle_Frageboegen[[#This Row],[Bisheriger Energieträger:]]))=TRUE,1,0)</f>
        <v>1</v>
      </c>
      <c r="Q319" s="1">
        <f>IF(ISNUMBER(SEARCH("Pellets",Tabelle_Frageboegen[[#This Row],[Bisheriger Energieträger:]]))=TRUE,1,0)</f>
        <v>0</v>
      </c>
      <c r="R319" s="1">
        <f>IF(ISNUMBER(SEARCH("Hackschnitzel",Tabelle_Frageboegen[[#This Row],[Bisheriger Energieträger:]]))=TRUE,1,0)</f>
        <v>0</v>
      </c>
      <c r="S319" s="1">
        <f>IF(ISNUMBER(SEARCH("anderes",Tabelle_Frageboegen[[#This Row],[Bisheriger Energieträger:]]))=TRUE,1,0)</f>
        <v>0</v>
      </c>
      <c r="T319" s="2">
        <v>2000</v>
      </c>
      <c r="U319" s="2">
        <v>0</v>
      </c>
      <c r="V319" s="2">
        <v>0</v>
      </c>
      <c r="W319" s="2">
        <v>0</v>
      </c>
      <c r="X319" s="2">
        <v>0</v>
      </c>
      <c r="Y319" s="2">
        <v>5</v>
      </c>
      <c r="Z319" s="2">
        <v>0</v>
      </c>
      <c r="AA319" s="2">
        <v>0</v>
      </c>
      <c r="AB319" s="3">
        <f>IF(SUM(Tabelle_Frageboegen[[#This Row],[Heizöl (l/a)]:[Holzhackschnitzel (Schüttraummeter/a):]])=0,1,0)</f>
        <v>0</v>
      </c>
    </row>
    <row r="320" spans="1:28" x14ac:dyDescent="0.25">
      <c r="A320" s="1">
        <v>305</v>
      </c>
      <c r="B320" s="1" t="s">
        <v>57</v>
      </c>
      <c r="C320" s="1" t="s">
        <v>140</v>
      </c>
      <c r="D320" s="1" t="s">
        <v>4</v>
      </c>
      <c r="E320" s="1">
        <f>IF(Tabelle_Frageboegen[[#This Row],[Anschlussinteresse:]]="ja",1,0)</f>
        <v>1</v>
      </c>
      <c r="F320" s="1">
        <f>IF(Tabelle_Frageboegen[[#This Row],[Anschlussinteresse:]]="ja &amp; unklar",1,0)</f>
        <v>0</v>
      </c>
      <c r="G320" s="1">
        <f>IF(Tabelle_Frageboegen[[#This Row],[Anschlussinteresse:]]="unklar",1,0)</f>
        <v>0</v>
      </c>
      <c r="H320" s="1">
        <f>IF(Tabelle_Frageboegen[[#This Row],[Anschlussinteresse:]]="nein &amp; unklar",1,0)</f>
        <v>0</v>
      </c>
      <c r="I320" s="1">
        <f>IF(Tabelle_Frageboegen[[#This Row],[Anschlussinteresse:]]="nein",1,0)</f>
        <v>0</v>
      </c>
      <c r="J320" s="1" t="s">
        <v>11</v>
      </c>
      <c r="K320" s="1">
        <f>IF(ISNUMBER(SEARCH("Heizöl",Tabelle_Frageboegen[[#This Row],[Bisheriger Energieträger:]]))=TRUE,1,0)</f>
        <v>0</v>
      </c>
      <c r="L320" s="1">
        <f>IF(ISNUMBER(SEARCH("Erdgas",Tabelle_Frageboegen[[#This Row],[Bisheriger Energieträger:]]))=TRUE,1,0)</f>
        <v>1</v>
      </c>
      <c r="M320" s="1">
        <f>IF(ISNUMBER(SEARCH("Flüssiggas",Tabelle_Frageboegen[[#This Row],[Bisheriger Energieträger:]]))=TRUE,1,0)</f>
        <v>0</v>
      </c>
      <c r="N320" s="1">
        <f>IF(ISNUMBER(SEARCH("Strom",Tabelle_Frageboegen[[#This Row],[Bisheriger Energieträger:]]))=TRUE,1,0)</f>
        <v>0</v>
      </c>
      <c r="O320" s="1">
        <f>IF(ISNUMBER(SEARCH("Wärmepumpe",Tabelle_Frageboegen[[#This Row],[Bisheriger Energieträger:]]))=TRUE,1,0)</f>
        <v>0</v>
      </c>
      <c r="P320" s="1">
        <f>IF(ISNUMBER(SEARCH("Holz",Tabelle_Frageboegen[[#This Row],[Bisheriger Energieträger:]]))=TRUE,1,0)</f>
        <v>0</v>
      </c>
      <c r="Q320" s="1">
        <f>IF(ISNUMBER(SEARCH("Pellets",Tabelle_Frageboegen[[#This Row],[Bisheriger Energieträger:]]))=TRUE,1,0)</f>
        <v>0</v>
      </c>
      <c r="R320" s="1">
        <f>IF(ISNUMBER(SEARCH("Hackschnitzel",Tabelle_Frageboegen[[#This Row],[Bisheriger Energieträger:]]))=TRUE,1,0)</f>
        <v>0</v>
      </c>
      <c r="S320" s="1">
        <f>IF(ISNUMBER(SEARCH("anderes",Tabelle_Frageboegen[[#This Row],[Bisheriger Energieträger:]]))=TRUE,1,0)</f>
        <v>0</v>
      </c>
      <c r="T320" s="2">
        <v>0</v>
      </c>
      <c r="U320" s="2">
        <v>1600</v>
      </c>
      <c r="V320" s="2">
        <v>0</v>
      </c>
      <c r="W320" s="2">
        <v>0</v>
      </c>
      <c r="X320" s="2">
        <v>0</v>
      </c>
      <c r="Y320" s="2">
        <v>0</v>
      </c>
      <c r="Z320" s="2">
        <v>0</v>
      </c>
      <c r="AA320" s="2">
        <v>0</v>
      </c>
      <c r="AB320" s="3">
        <f>IF(SUM(Tabelle_Frageboegen[[#This Row],[Heizöl (l/a)]:[Holzhackschnitzel (Schüttraummeter/a):]])=0,1,0)</f>
        <v>0</v>
      </c>
    </row>
    <row r="321" spans="1:28" x14ac:dyDescent="0.25">
      <c r="A321" s="1">
        <v>306</v>
      </c>
      <c r="B321" s="1" t="s">
        <v>106</v>
      </c>
      <c r="C321" s="1" t="s">
        <v>140</v>
      </c>
      <c r="D321" s="1" t="s">
        <v>4</v>
      </c>
      <c r="E321" s="1">
        <f>IF(Tabelle_Frageboegen[[#This Row],[Anschlussinteresse:]]="ja",1,0)</f>
        <v>1</v>
      </c>
      <c r="F321" s="1">
        <f>IF(Tabelle_Frageboegen[[#This Row],[Anschlussinteresse:]]="ja &amp; unklar",1,0)</f>
        <v>0</v>
      </c>
      <c r="G321" s="1">
        <f>IF(Tabelle_Frageboegen[[#This Row],[Anschlussinteresse:]]="unklar",1,0)</f>
        <v>0</v>
      </c>
      <c r="H321" s="1">
        <f>IF(Tabelle_Frageboegen[[#This Row],[Anschlussinteresse:]]="nein &amp; unklar",1,0)</f>
        <v>0</v>
      </c>
      <c r="I321" s="1">
        <f>IF(Tabelle_Frageboegen[[#This Row],[Anschlussinteresse:]]="nein",1,0)</f>
        <v>0</v>
      </c>
      <c r="J321" s="1" t="s">
        <v>10</v>
      </c>
      <c r="K321" s="1">
        <f>IF(ISNUMBER(SEARCH("Heizöl",Tabelle_Frageboegen[[#This Row],[Bisheriger Energieträger:]]))=TRUE,1,0)</f>
        <v>1</v>
      </c>
      <c r="L321" s="1">
        <f>IF(ISNUMBER(SEARCH("Erdgas",Tabelle_Frageboegen[[#This Row],[Bisheriger Energieträger:]]))=TRUE,1,0)</f>
        <v>0</v>
      </c>
      <c r="M321" s="1">
        <f>IF(ISNUMBER(SEARCH("Flüssiggas",Tabelle_Frageboegen[[#This Row],[Bisheriger Energieträger:]]))=TRUE,1,0)</f>
        <v>0</v>
      </c>
      <c r="N321" s="1">
        <f>IF(ISNUMBER(SEARCH("Strom",Tabelle_Frageboegen[[#This Row],[Bisheriger Energieträger:]]))=TRUE,1,0)</f>
        <v>0</v>
      </c>
      <c r="O321" s="1">
        <f>IF(ISNUMBER(SEARCH("Wärmepumpe",Tabelle_Frageboegen[[#This Row],[Bisheriger Energieträger:]]))=TRUE,1,0)</f>
        <v>0</v>
      </c>
      <c r="P321" s="1">
        <f>IF(ISNUMBER(SEARCH("Holz",Tabelle_Frageboegen[[#This Row],[Bisheriger Energieträger:]]))=TRUE,1,0)</f>
        <v>0</v>
      </c>
      <c r="Q321" s="1">
        <f>IF(ISNUMBER(SEARCH("Pellets",Tabelle_Frageboegen[[#This Row],[Bisheriger Energieträger:]]))=TRUE,1,0)</f>
        <v>0</v>
      </c>
      <c r="R321" s="1">
        <f>IF(ISNUMBER(SEARCH("Hackschnitzel",Tabelle_Frageboegen[[#This Row],[Bisheriger Energieträger:]]))=TRUE,1,0)</f>
        <v>0</v>
      </c>
      <c r="S321" s="1">
        <f>IF(ISNUMBER(SEARCH("anderes",Tabelle_Frageboegen[[#This Row],[Bisheriger Energieträger:]]))=TRUE,1,0)</f>
        <v>0</v>
      </c>
      <c r="T321" s="2">
        <v>3200</v>
      </c>
      <c r="U321" s="2">
        <v>0</v>
      </c>
      <c r="V321" s="2">
        <v>0</v>
      </c>
      <c r="W321" s="2">
        <v>0</v>
      </c>
      <c r="X321" s="2">
        <v>0</v>
      </c>
      <c r="Y321" s="2">
        <v>0</v>
      </c>
      <c r="Z321" s="2">
        <v>0</v>
      </c>
      <c r="AA321" s="2">
        <v>0</v>
      </c>
      <c r="AB321" s="3">
        <f>IF(SUM(Tabelle_Frageboegen[[#This Row],[Heizöl (l/a)]:[Holzhackschnitzel (Schüttraummeter/a):]])=0,1,0)</f>
        <v>0</v>
      </c>
    </row>
    <row r="322" spans="1:28" x14ac:dyDescent="0.25">
      <c r="A322" s="1">
        <v>307</v>
      </c>
      <c r="B322" s="1" t="s">
        <v>106</v>
      </c>
      <c r="C322" s="1" t="s">
        <v>140</v>
      </c>
      <c r="D322" s="1" t="s">
        <v>4</v>
      </c>
      <c r="E322" s="1">
        <f>IF(Tabelle_Frageboegen[[#This Row],[Anschlussinteresse:]]="ja",1,0)</f>
        <v>1</v>
      </c>
      <c r="F322" s="1">
        <f>IF(Tabelle_Frageboegen[[#This Row],[Anschlussinteresse:]]="ja &amp; unklar",1,0)</f>
        <v>0</v>
      </c>
      <c r="G322" s="1">
        <f>IF(Tabelle_Frageboegen[[#This Row],[Anschlussinteresse:]]="unklar",1,0)</f>
        <v>0</v>
      </c>
      <c r="H322" s="1">
        <f>IF(Tabelle_Frageboegen[[#This Row],[Anschlussinteresse:]]="nein &amp; unklar",1,0)</f>
        <v>0</v>
      </c>
      <c r="I322" s="1">
        <f>IF(Tabelle_Frageboegen[[#This Row],[Anschlussinteresse:]]="nein",1,0)</f>
        <v>0</v>
      </c>
      <c r="J322" s="1" t="s">
        <v>10</v>
      </c>
      <c r="K322" s="1">
        <f>IF(ISNUMBER(SEARCH("Heizöl",Tabelle_Frageboegen[[#This Row],[Bisheriger Energieträger:]]))=TRUE,1,0)</f>
        <v>1</v>
      </c>
      <c r="L322" s="1">
        <f>IF(ISNUMBER(SEARCH("Erdgas",Tabelle_Frageboegen[[#This Row],[Bisheriger Energieträger:]]))=TRUE,1,0)</f>
        <v>0</v>
      </c>
      <c r="M322" s="1">
        <f>IF(ISNUMBER(SEARCH("Flüssiggas",Tabelle_Frageboegen[[#This Row],[Bisheriger Energieträger:]]))=TRUE,1,0)</f>
        <v>0</v>
      </c>
      <c r="N322" s="1">
        <f>IF(ISNUMBER(SEARCH("Strom",Tabelle_Frageboegen[[#This Row],[Bisheriger Energieträger:]]))=TRUE,1,0)</f>
        <v>0</v>
      </c>
      <c r="O322" s="1">
        <f>IF(ISNUMBER(SEARCH("Wärmepumpe",Tabelle_Frageboegen[[#This Row],[Bisheriger Energieträger:]]))=TRUE,1,0)</f>
        <v>0</v>
      </c>
      <c r="P322" s="1">
        <f>IF(ISNUMBER(SEARCH("Holz",Tabelle_Frageboegen[[#This Row],[Bisheriger Energieträger:]]))=TRUE,1,0)</f>
        <v>0</v>
      </c>
      <c r="Q322" s="1">
        <f>IF(ISNUMBER(SEARCH("Pellets",Tabelle_Frageboegen[[#This Row],[Bisheriger Energieträger:]]))=TRUE,1,0)</f>
        <v>0</v>
      </c>
      <c r="R322" s="1">
        <f>IF(ISNUMBER(SEARCH("Hackschnitzel",Tabelle_Frageboegen[[#This Row],[Bisheriger Energieträger:]]))=TRUE,1,0)</f>
        <v>0</v>
      </c>
      <c r="S322" s="1">
        <f>IF(ISNUMBER(SEARCH("anderes",Tabelle_Frageboegen[[#This Row],[Bisheriger Energieträger:]]))=TRUE,1,0)</f>
        <v>0</v>
      </c>
      <c r="T322" s="2">
        <v>2000</v>
      </c>
      <c r="U322" s="2">
        <v>0</v>
      </c>
      <c r="V322" s="2">
        <v>0</v>
      </c>
      <c r="W322" s="2">
        <v>0</v>
      </c>
      <c r="X322" s="2">
        <v>0</v>
      </c>
      <c r="Y322" s="2">
        <v>0</v>
      </c>
      <c r="Z322" s="2">
        <v>0</v>
      </c>
      <c r="AA322" s="2">
        <v>0</v>
      </c>
      <c r="AB322" s="3">
        <f>IF(SUM(Tabelle_Frageboegen[[#This Row],[Heizöl (l/a)]:[Holzhackschnitzel (Schüttraummeter/a):]])=0,1,0)</f>
        <v>0</v>
      </c>
    </row>
    <row r="323" spans="1:28" x14ac:dyDescent="0.25">
      <c r="A323" s="1">
        <v>308</v>
      </c>
      <c r="B323" s="1" t="s">
        <v>106</v>
      </c>
      <c r="C323" s="1" t="s">
        <v>140</v>
      </c>
      <c r="D323" s="1" t="s">
        <v>4</v>
      </c>
      <c r="E323" s="1">
        <f>IF(Tabelle_Frageboegen[[#This Row],[Anschlussinteresse:]]="ja",1,0)</f>
        <v>1</v>
      </c>
      <c r="F323" s="1">
        <f>IF(Tabelle_Frageboegen[[#This Row],[Anschlussinteresse:]]="ja &amp; unklar",1,0)</f>
        <v>0</v>
      </c>
      <c r="G323" s="1">
        <f>IF(Tabelle_Frageboegen[[#This Row],[Anschlussinteresse:]]="unklar",1,0)</f>
        <v>0</v>
      </c>
      <c r="H323" s="1">
        <f>IF(Tabelle_Frageboegen[[#This Row],[Anschlussinteresse:]]="nein &amp; unklar",1,0)</f>
        <v>0</v>
      </c>
      <c r="I323" s="1">
        <f>IF(Tabelle_Frageboegen[[#This Row],[Anschlussinteresse:]]="nein",1,0)</f>
        <v>0</v>
      </c>
      <c r="J323" s="1" t="s">
        <v>39</v>
      </c>
      <c r="K323" s="1">
        <f>IF(ISNUMBER(SEARCH("Heizöl",Tabelle_Frageboegen[[#This Row],[Bisheriger Energieträger:]]))=TRUE,1,0)</f>
        <v>1</v>
      </c>
      <c r="L323" s="1">
        <f>IF(ISNUMBER(SEARCH("Erdgas",Tabelle_Frageboegen[[#This Row],[Bisheriger Energieträger:]]))=TRUE,1,0)</f>
        <v>0</v>
      </c>
      <c r="M323" s="1">
        <f>IF(ISNUMBER(SEARCH("Flüssiggas",Tabelle_Frageboegen[[#This Row],[Bisheriger Energieträger:]]))=TRUE,1,0)</f>
        <v>0</v>
      </c>
      <c r="N323" s="1">
        <f>IF(ISNUMBER(SEARCH("Strom",Tabelle_Frageboegen[[#This Row],[Bisheriger Energieträger:]]))=TRUE,1,0)</f>
        <v>0</v>
      </c>
      <c r="O323" s="1">
        <f>IF(ISNUMBER(SEARCH("Wärmepumpe",Tabelle_Frageboegen[[#This Row],[Bisheriger Energieträger:]]))=TRUE,1,0)</f>
        <v>0</v>
      </c>
      <c r="P323" s="1">
        <f>IF(ISNUMBER(SEARCH("Holz",Tabelle_Frageboegen[[#This Row],[Bisheriger Energieträger:]]))=TRUE,1,0)</f>
        <v>1</v>
      </c>
      <c r="Q323" s="1">
        <f>IF(ISNUMBER(SEARCH("Pellets",Tabelle_Frageboegen[[#This Row],[Bisheriger Energieträger:]]))=TRUE,1,0)</f>
        <v>0</v>
      </c>
      <c r="R323" s="1">
        <f>IF(ISNUMBER(SEARCH("Hackschnitzel",Tabelle_Frageboegen[[#This Row],[Bisheriger Energieträger:]]))=TRUE,1,0)</f>
        <v>0</v>
      </c>
      <c r="S323" s="1">
        <f>IF(ISNUMBER(SEARCH("anderes",Tabelle_Frageboegen[[#This Row],[Bisheriger Energieträger:]]))=TRUE,1,0)</f>
        <v>0</v>
      </c>
      <c r="T323" s="2">
        <v>2000</v>
      </c>
      <c r="U323" s="2">
        <v>0</v>
      </c>
      <c r="V323" s="2">
        <v>0</v>
      </c>
      <c r="W323" s="2">
        <v>0</v>
      </c>
      <c r="X323" s="2">
        <v>0</v>
      </c>
      <c r="Y323" s="2">
        <v>5</v>
      </c>
      <c r="Z323" s="2">
        <v>0</v>
      </c>
      <c r="AA323" s="2">
        <v>0</v>
      </c>
      <c r="AB323" s="3">
        <f>IF(SUM(Tabelle_Frageboegen[[#This Row],[Heizöl (l/a)]:[Holzhackschnitzel (Schüttraummeter/a):]])=0,1,0)</f>
        <v>0</v>
      </c>
    </row>
    <row r="324" spans="1:28" x14ac:dyDescent="0.25">
      <c r="A324" s="1">
        <v>309</v>
      </c>
      <c r="B324" s="1" t="s">
        <v>106</v>
      </c>
      <c r="C324" s="1" t="s">
        <v>140</v>
      </c>
      <c r="D324" s="1" t="s">
        <v>4</v>
      </c>
      <c r="E324" s="1">
        <f>IF(Tabelle_Frageboegen[[#This Row],[Anschlussinteresse:]]="ja",1,0)</f>
        <v>1</v>
      </c>
      <c r="F324" s="1">
        <f>IF(Tabelle_Frageboegen[[#This Row],[Anschlussinteresse:]]="ja &amp; unklar",1,0)</f>
        <v>0</v>
      </c>
      <c r="G324" s="1">
        <f>IF(Tabelle_Frageboegen[[#This Row],[Anschlussinteresse:]]="unklar",1,0)</f>
        <v>0</v>
      </c>
      <c r="H324" s="1">
        <f>IF(Tabelle_Frageboegen[[#This Row],[Anschlussinteresse:]]="nein &amp; unklar",1,0)</f>
        <v>0</v>
      </c>
      <c r="I324" s="1">
        <f>IF(Tabelle_Frageboegen[[#This Row],[Anschlussinteresse:]]="nein",1,0)</f>
        <v>0</v>
      </c>
      <c r="J324" s="1" t="s">
        <v>39</v>
      </c>
      <c r="K324" s="1">
        <f>IF(ISNUMBER(SEARCH("Heizöl",Tabelle_Frageboegen[[#This Row],[Bisheriger Energieträger:]]))=TRUE,1,0)</f>
        <v>1</v>
      </c>
      <c r="L324" s="1">
        <f>IF(ISNUMBER(SEARCH("Erdgas",Tabelle_Frageboegen[[#This Row],[Bisheriger Energieträger:]]))=TRUE,1,0)</f>
        <v>0</v>
      </c>
      <c r="M324" s="1">
        <f>IF(ISNUMBER(SEARCH("Flüssiggas",Tabelle_Frageboegen[[#This Row],[Bisheriger Energieträger:]]))=TRUE,1,0)</f>
        <v>0</v>
      </c>
      <c r="N324" s="1">
        <f>IF(ISNUMBER(SEARCH("Strom",Tabelle_Frageboegen[[#This Row],[Bisheriger Energieträger:]]))=TRUE,1,0)</f>
        <v>0</v>
      </c>
      <c r="O324" s="1">
        <f>IF(ISNUMBER(SEARCH("Wärmepumpe",Tabelle_Frageboegen[[#This Row],[Bisheriger Energieträger:]]))=TRUE,1,0)</f>
        <v>0</v>
      </c>
      <c r="P324" s="1">
        <f>IF(ISNUMBER(SEARCH("Holz",Tabelle_Frageboegen[[#This Row],[Bisheriger Energieträger:]]))=TRUE,1,0)</f>
        <v>1</v>
      </c>
      <c r="Q324" s="1">
        <f>IF(ISNUMBER(SEARCH("Pellets",Tabelle_Frageboegen[[#This Row],[Bisheriger Energieträger:]]))=TRUE,1,0)</f>
        <v>0</v>
      </c>
      <c r="R324" s="1">
        <f>IF(ISNUMBER(SEARCH("Hackschnitzel",Tabelle_Frageboegen[[#This Row],[Bisheriger Energieträger:]]))=TRUE,1,0)</f>
        <v>0</v>
      </c>
      <c r="S324" s="1">
        <f>IF(ISNUMBER(SEARCH("anderes",Tabelle_Frageboegen[[#This Row],[Bisheriger Energieträger:]]))=TRUE,1,0)</f>
        <v>0</v>
      </c>
      <c r="T324" s="2">
        <v>2000</v>
      </c>
      <c r="U324" s="2">
        <v>0</v>
      </c>
      <c r="V324" s="2">
        <v>0</v>
      </c>
      <c r="W324" s="2">
        <v>0</v>
      </c>
      <c r="X324" s="2">
        <v>0</v>
      </c>
      <c r="Y324" s="2">
        <v>3</v>
      </c>
      <c r="Z324" s="2">
        <v>0</v>
      </c>
      <c r="AA324" s="2">
        <v>0</v>
      </c>
      <c r="AB324" s="3">
        <f>IF(SUM(Tabelle_Frageboegen[[#This Row],[Heizöl (l/a)]:[Holzhackschnitzel (Schüttraummeter/a):]])=0,1,0)</f>
        <v>0</v>
      </c>
    </row>
    <row r="325" spans="1:28" x14ac:dyDescent="0.25">
      <c r="A325" s="1">
        <v>310</v>
      </c>
      <c r="B325" s="1" t="s">
        <v>106</v>
      </c>
      <c r="C325" s="1" t="s">
        <v>140</v>
      </c>
      <c r="D325" s="1" t="s">
        <v>4</v>
      </c>
      <c r="E325" s="1">
        <f>IF(Tabelle_Frageboegen[[#This Row],[Anschlussinteresse:]]="ja",1,0)</f>
        <v>1</v>
      </c>
      <c r="F325" s="1">
        <f>IF(Tabelle_Frageboegen[[#This Row],[Anschlussinteresse:]]="ja &amp; unklar",1,0)</f>
        <v>0</v>
      </c>
      <c r="G325" s="1">
        <f>IF(Tabelle_Frageboegen[[#This Row],[Anschlussinteresse:]]="unklar",1,0)</f>
        <v>0</v>
      </c>
      <c r="H325" s="1">
        <f>IF(Tabelle_Frageboegen[[#This Row],[Anschlussinteresse:]]="nein &amp; unklar",1,0)</f>
        <v>0</v>
      </c>
      <c r="I325" s="1">
        <f>IF(Tabelle_Frageboegen[[#This Row],[Anschlussinteresse:]]="nein",1,0)</f>
        <v>0</v>
      </c>
      <c r="J325" s="1" t="s">
        <v>39</v>
      </c>
      <c r="K325" s="1">
        <f>IF(ISNUMBER(SEARCH("Heizöl",Tabelle_Frageboegen[[#This Row],[Bisheriger Energieträger:]]))=TRUE,1,0)</f>
        <v>1</v>
      </c>
      <c r="L325" s="1">
        <f>IF(ISNUMBER(SEARCH("Erdgas",Tabelle_Frageboegen[[#This Row],[Bisheriger Energieträger:]]))=TRUE,1,0)</f>
        <v>0</v>
      </c>
      <c r="M325" s="1">
        <f>IF(ISNUMBER(SEARCH("Flüssiggas",Tabelle_Frageboegen[[#This Row],[Bisheriger Energieträger:]]))=TRUE,1,0)</f>
        <v>0</v>
      </c>
      <c r="N325" s="1">
        <f>IF(ISNUMBER(SEARCH("Strom",Tabelle_Frageboegen[[#This Row],[Bisheriger Energieträger:]]))=TRUE,1,0)</f>
        <v>0</v>
      </c>
      <c r="O325" s="1">
        <f>IF(ISNUMBER(SEARCH("Wärmepumpe",Tabelle_Frageboegen[[#This Row],[Bisheriger Energieträger:]]))=TRUE,1,0)</f>
        <v>0</v>
      </c>
      <c r="P325" s="1">
        <f>IF(ISNUMBER(SEARCH("Holz",Tabelle_Frageboegen[[#This Row],[Bisheriger Energieträger:]]))=TRUE,1,0)</f>
        <v>1</v>
      </c>
      <c r="Q325" s="1">
        <f>IF(ISNUMBER(SEARCH("Pellets",Tabelle_Frageboegen[[#This Row],[Bisheriger Energieträger:]]))=TRUE,1,0)</f>
        <v>0</v>
      </c>
      <c r="R325" s="1">
        <f>IF(ISNUMBER(SEARCH("Hackschnitzel",Tabelle_Frageboegen[[#This Row],[Bisheriger Energieträger:]]))=TRUE,1,0)</f>
        <v>0</v>
      </c>
      <c r="S325" s="1">
        <f>IF(ISNUMBER(SEARCH("anderes",Tabelle_Frageboegen[[#This Row],[Bisheriger Energieträger:]]))=TRUE,1,0)</f>
        <v>0</v>
      </c>
      <c r="T325" s="2">
        <v>3000</v>
      </c>
      <c r="U325" s="2">
        <v>0</v>
      </c>
      <c r="V325" s="2">
        <v>0</v>
      </c>
      <c r="W325" s="2">
        <v>0</v>
      </c>
      <c r="X325" s="2">
        <v>0</v>
      </c>
      <c r="Y325" s="2">
        <v>5</v>
      </c>
      <c r="Z325" s="2">
        <v>0</v>
      </c>
      <c r="AA325" s="2">
        <v>0</v>
      </c>
      <c r="AB325" s="3">
        <f>IF(SUM(Tabelle_Frageboegen[[#This Row],[Heizöl (l/a)]:[Holzhackschnitzel (Schüttraummeter/a):]])=0,1,0)</f>
        <v>0</v>
      </c>
    </row>
    <row r="326" spans="1:28" x14ac:dyDescent="0.25">
      <c r="A326" s="1">
        <v>311</v>
      </c>
      <c r="B326" s="1" t="s">
        <v>106</v>
      </c>
      <c r="C326" s="1" t="s">
        <v>140</v>
      </c>
      <c r="D326" s="1" t="s">
        <v>4</v>
      </c>
      <c r="E326" s="1">
        <f>IF(Tabelle_Frageboegen[[#This Row],[Anschlussinteresse:]]="ja",1,0)</f>
        <v>1</v>
      </c>
      <c r="F326" s="1">
        <f>IF(Tabelle_Frageboegen[[#This Row],[Anschlussinteresse:]]="ja &amp; unklar",1,0)</f>
        <v>0</v>
      </c>
      <c r="G326" s="1">
        <f>IF(Tabelle_Frageboegen[[#This Row],[Anschlussinteresse:]]="unklar",1,0)</f>
        <v>0</v>
      </c>
      <c r="H326" s="1">
        <f>IF(Tabelle_Frageboegen[[#This Row],[Anschlussinteresse:]]="nein &amp; unklar",1,0)</f>
        <v>0</v>
      </c>
      <c r="I326" s="1">
        <f>IF(Tabelle_Frageboegen[[#This Row],[Anschlussinteresse:]]="nein",1,0)</f>
        <v>0</v>
      </c>
      <c r="J326" s="1" t="s">
        <v>10</v>
      </c>
      <c r="K326" s="1">
        <f>IF(ISNUMBER(SEARCH("Heizöl",Tabelle_Frageboegen[[#This Row],[Bisheriger Energieträger:]]))=TRUE,1,0)</f>
        <v>1</v>
      </c>
      <c r="L326" s="1">
        <f>IF(ISNUMBER(SEARCH("Erdgas",Tabelle_Frageboegen[[#This Row],[Bisheriger Energieträger:]]))=TRUE,1,0)</f>
        <v>0</v>
      </c>
      <c r="M326" s="1">
        <f>IF(ISNUMBER(SEARCH("Flüssiggas",Tabelle_Frageboegen[[#This Row],[Bisheriger Energieträger:]]))=TRUE,1,0)</f>
        <v>0</v>
      </c>
      <c r="N326" s="1">
        <f>IF(ISNUMBER(SEARCH("Strom",Tabelle_Frageboegen[[#This Row],[Bisheriger Energieträger:]]))=TRUE,1,0)</f>
        <v>0</v>
      </c>
      <c r="O326" s="1">
        <f>IF(ISNUMBER(SEARCH("Wärmepumpe",Tabelle_Frageboegen[[#This Row],[Bisheriger Energieträger:]]))=TRUE,1,0)</f>
        <v>0</v>
      </c>
      <c r="P326" s="1">
        <f>IF(ISNUMBER(SEARCH("Holz",Tabelle_Frageboegen[[#This Row],[Bisheriger Energieträger:]]))=TRUE,1,0)</f>
        <v>0</v>
      </c>
      <c r="Q326" s="1">
        <f>IF(ISNUMBER(SEARCH("Pellets",Tabelle_Frageboegen[[#This Row],[Bisheriger Energieträger:]]))=TRUE,1,0)</f>
        <v>0</v>
      </c>
      <c r="R326" s="1">
        <f>IF(ISNUMBER(SEARCH("Hackschnitzel",Tabelle_Frageboegen[[#This Row],[Bisheriger Energieträger:]]))=TRUE,1,0)</f>
        <v>0</v>
      </c>
      <c r="S326" s="1">
        <f>IF(ISNUMBER(SEARCH("anderes",Tabelle_Frageboegen[[#This Row],[Bisheriger Energieträger:]]))=TRUE,1,0)</f>
        <v>0</v>
      </c>
      <c r="T326" s="2">
        <v>3000</v>
      </c>
      <c r="U326" s="2">
        <v>0</v>
      </c>
      <c r="V326" s="2">
        <v>0</v>
      </c>
      <c r="W326" s="2">
        <v>0</v>
      </c>
      <c r="X326" s="2">
        <v>0</v>
      </c>
      <c r="Y326" s="2">
        <v>0</v>
      </c>
      <c r="Z326" s="2">
        <v>0</v>
      </c>
      <c r="AA326" s="2">
        <v>0</v>
      </c>
      <c r="AB326" s="3">
        <f>IF(SUM(Tabelle_Frageboegen[[#This Row],[Heizöl (l/a)]:[Holzhackschnitzel (Schüttraummeter/a):]])=0,1,0)</f>
        <v>0</v>
      </c>
    </row>
    <row r="327" spans="1:28" ht="30" x14ac:dyDescent="0.25">
      <c r="A327" s="1">
        <v>312</v>
      </c>
      <c r="B327" s="1" t="s">
        <v>87</v>
      </c>
      <c r="C327" s="1" t="s">
        <v>140</v>
      </c>
      <c r="D327" s="1" t="s">
        <v>4</v>
      </c>
      <c r="E327" s="1">
        <f>IF(Tabelle_Frageboegen[[#This Row],[Anschlussinteresse:]]="ja",1,0)</f>
        <v>1</v>
      </c>
      <c r="F327" s="1">
        <f>IF(Tabelle_Frageboegen[[#This Row],[Anschlussinteresse:]]="ja &amp; unklar",1,0)</f>
        <v>0</v>
      </c>
      <c r="G327" s="1">
        <f>IF(Tabelle_Frageboegen[[#This Row],[Anschlussinteresse:]]="unklar",1,0)</f>
        <v>0</v>
      </c>
      <c r="H327" s="1">
        <f>IF(Tabelle_Frageboegen[[#This Row],[Anschlussinteresse:]]="nein &amp; unklar",1,0)</f>
        <v>0</v>
      </c>
      <c r="I327" s="1">
        <f>IF(Tabelle_Frageboegen[[#This Row],[Anschlussinteresse:]]="nein",1,0)</f>
        <v>0</v>
      </c>
      <c r="J327" s="1" t="s">
        <v>117</v>
      </c>
      <c r="K327" s="1">
        <f>IF(ISNUMBER(SEARCH("Heizöl",Tabelle_Frageboegen[[#This Row],[Bisheriger Energieträger:]]))=TRUE,1,0)</f>
        <v>1</v>
      </c>
      <c r="L327" s="1">
        <f>IF(ISNUMBER(SEARCH("Erdgas",Tabelle_Frageboegen[[#This Row],[Bisheriger Energieträger:]]))=TRUE,1,0)</f>
        <v>1</v>
      </c>
      <c r="M327" s="1">
        <f>IF(ISNUMBER(SEARCH("Flüssiggas",Tabelle_Frageboegen[[#This Row],[Bisheriger Energieträger:]]))=TRUE,1,0)</f>
        <v>1</v>
      </c>
      <c r="N327" s="1">
        <f>IF(ISNUMBER(SEARCH("Strom",Tabelle_Frageboegen[[#This Row],[Bisheriger Energieträger:]]))=TRUE,1,0)</f>
        <v>1</v>
      </c>
      <c r="O327" s="1">
        <f>IF(ISNUMBER(SEARCH("Wärmepumpe",Tabelle_Frageboegen[[#This Row],[Bisheriger Energieträger:]]))=TRUE,1,0)</f>
        <v>0</v>
      </c>
      <c r="P327" s="1">
        <f>IF(ISNUMBER(SEARCH("Holz",Tabelle_Frageboegen[[#This Row],[Bisheriger Energieträger:]]))=TRUE,1,0)</f>
        <v>0</v>
      </c>
      <c r="Q327" s="1">
        <f>IF(ISNUMBER(SEARCH("Pellets",Tabelle_Frageboegen[[#This Row],[Bisheriger Energieträger:]]))=TRUE,1,0)</f>
        <v>0</v>
      </c>
      <c r="R327" s="1">
        <f>IF(ISNUMBER(SEARCH("Hackschnitzel",Tabelle_Frageboegen[[#This Row],[Bisheriger Energieträger:]]))=TRUE,1,0)</f>
        <v>0</v>
      </c>
      <c r="S327" s="1">
        <f>IF(ISNUMBER(SEARCH("anderes",Tabelle_Frageboegen[[#This Row],[Bisheriger Energieträger:]]))=TRUE,1,0)</f>
        <v>0</v>
      </c>
      <c r="T327" s="2">
        <v>0</v>
      </c>
      <c r="U327" s="2">
        <v>0</v>
      </c>
      <c r="V327" s="2">
        <v>0</v>
      </c>
      <c r="W327" s="2">
        <v>0</v>
      </c>
      <c r="X327" s="2">
        <v>0</v>
      </c>
      <c r="Y327" s="2">
        <v>0</v>
      </c>
      <c r="Z327" s="2">
        <v>0</v>
      </c>
      <c r="AA327" s="2">
        <v>0</v>
      </c>
      <c r="AB327" s="3">
        <f>IF(SUM(Tabelle_Frageboegen[[#This Row],[Heizöl (l/a)]:[Holzhackschnitzel (Schüttraummeter/a):]])=0,1,0)</f>
        <v>1</v>
      </c>
    </row>
    <row r="328" spans="1:28" x14ac:dyDescent="0.25">
      <c r="A328" s="1">
        <v>313</v>
      </c>
      <c r="B328" s="1" t="s">
        <v>100</v>
      </c>
      <c r="C328" s="1" t="s">
        <v>140</v>
      </c>
      <c r="D328" s="1" t="s">
        <v>4</v>
      </c>
      <c r="E328" s="1">
        <f>IF(Tabelle_Frageboegen[[#This Row],[Anschlussinteresse:]]="ja",1,0)</f>
        <v>1</v>
      </c>
      <c r="F328" s="1">
        <f>IF(Tabelle_Frageboegen[[#This Row],[Anschlussinteresse:]]="ja &amp; unklar",1,0)</f>
        <v>0</v>
      </c>
      <c r="G328" s="1">
        <f>IF(Tabelle_Frageboegen[[#This Row],[Anschlussinteresse:]]="unklar",1,0)</f>
        <v>0</v>
      </c>
      <c r="H328" s="1">
        <f>IF(Tabelle_Frageboegen[[#This Row],[Anschlussinteresse:]]="nein &amp; unklar",1,0)</f>
        <v>0</v>
      </c>
      <c r="I328" s="1">
        <f>IF(Tabelle_Frageboegen[[#This Row],[Anschlussinteresse:]]="nein",1,0)</f>
        <v>0</v>
      </c>
      <c r="J328" s="1" t="s">
        <v>39</v>
      </c>
      <c r="K328" s="1">
        <f>IF(ISNUMBER(SEARCH("Heizöl",Tabelle_Frageboegen[[#This Row],[Bisheriger Energieträger:]]))=TRUE,1,0)</f>
        <v>1</v>
      </c>
      <c r="L328" s="1">
        <f>IF(ISNUMBER(SEARCH("Erdgas",Tabelle_Frageboegen[[#This Row],[Bisheriger Energieträger:]]))=TRUE,1,0)</f>
        <v>0</v>
      </c>
      <c r="M328" s="1">
        <f>IF(ISNUMBER(SEARCH("Flüssiggas",Tabelle_Frageboegen[[#This Row],[Bisheriger Energieträger:]]))=TRUE,1,0)</f>
        <v>0</v>
      </c>
      <c r="N328" s="1">
        <f>IF(ISNUMBER(SEARCH("Strom",Tabelle_Frageboegen[[#This Row],[Bisheriger Energieträger:]]))=TRUE,1,0)</f>
        <v>0</v>
      </c>
      <c r="O328" s="1">
        <f>IF(ISNUMBER(SEARCH("Wärmepumpe",Tabelle_Frageboegen[[#This Row],[Bisheriger Energieträger:]]))=TRUE,1,0)</f>
        <v>0</v>
      </c>
      <c r="P328" s="1">
        <f>IF(ISNUMBER(SEARCH("Holz",Tabelle_Frageboegen[[#This Row],[Bisheriger Energieträger:]]))=TRUE,1,0)</f>
        <v>1</v>
      </c>
      <c r="Q328" s="1">
        <f>IF(ISNUMBER(SEARCH("Pellets",Tabelle_Frageboegen[[#This Row],[Bisheriger Energieträger:]]))=TRUE,1,0)</f>
        <v>0</v>
      </c>
      <c r="R328" s="1">
        <f>IF(ISNUMBER(SEARCH("Hackschnitzel",Tabelle_Frageboegen[[#This Row],[Bisheriger Energieträger:]]))=TRUE,1,0)</f>
        <v>0</v>
      </c>
      <c r="S328" s="1">
        <f>IF(ISNUMBER(SEARCH("anderes",Tabelle_Frageboegen[[#This Row],[Bisheriger Energieträger:]]))=TRUE,1,0)</f>
        <v>0</v>
      </c>
      <c r="T328" s="2">
        <v>3000</v>
      </c>
      <c r="U328" s="2">
        <v>0</v>
      </c>
      <c r="V328" s="2">
        <v>0</v>
      </c>
      <c r="W328" s="2">
        <v>0</v>
      </c>
      <c r="X328" s="2">
        <v>0</v>
      </c>
      <c r="Y328" s="2">
        <v>1</v>
      </c>
      <c r="Z328" s="2">
        <v>0</v>
      </c>
      <c r="AA328" s="2">
        <v>0</v>
      </c>
      <c r="AB328" s="3">
        <f>IF(SUM(Tabelle_Frageboegen[[#This Row],[Heizöl (l/a)]:[Holzhackschnitzel (Schüttraummeter/a):]])=0,1,0)</f>
        <v>0</v>
      </c>
    </row>
    <row r="329" spans="1:28" x14ac:dyDescent="0.25">
      <c r="A329" s="1">
        <v>314</v>
      </c>
      <c r="B329" s="1" t="s">
        <v>104</v>
      </c>
      <c r="C329" s="1" t="s">
        <v>140</v>
      </c>
      <c r="D329" s="1" t="s">
        <v>4</v>
      </c>
      <c r="E329" s="1">
        <f>IF(Tabelle_Frageboegen[[#This Row],[Anschlussinteresse:]]="ja",1,0)</f>
        <v>1</v>
      </c>
      <c r="F329" s="1">
        <f>IF(Tabelle_Frageboegen[[#This Row],[Anschlussinteresse:]]="ja &amp; unklar",1,0)</f>
        <v>0</v>
      </c>
      <c r="G329" s="1">
        <f>IF(Tabelle_Frageboegen[[#This Row],[Anschlussinteresse:]]="unklar",1,0)</f>
        <v>0</v>
      </c>
      <c r="H329" s="1">
        <f>IF(Tabelle_Frageboegen[[#This Row],[Anschlussinteresse:]]="nein &amp; unklar",1,0)</f>
        <v>0</v>
      </c>
      <c r="I329" s="1">
        <f>IF(Tabelle_Frageboegen[[#This Row],[Anschlussinteresse:]]="nein",1,0)</f>
        <v>0</v>
      </c>
      <c r="J329" s="1" t="s">
        <v>10</v>
      </c>
      <c r="K329" s="1">
        <f>IF(ISNUMBER(SEARCH("Heizöl",Tabelle_Frageboegen[[#This Row],[Bisheriger Energieträger:]]))=TRUE,1,0)</f>
        <v>1</v>
      </c>
      <c r="L329" s="1">
        <f>IF(ISNUMBER(SEARCH("Erdgas",Tabelle_Frageboegen[[#This Row],[Bisheriger Energieträger:]]))=TRUE,1,0)</f>
        <v>0</v>
      </c>
      <c r="M329" s="1">
        <f>IF(ISNUMBER(SEARCH("Flüssiggas",Tabelle_Frageboegen[[#This Row],[Bisheriger Energieträger:]]))=TRUE,1,0)</f>
        <v>0</v>
      </c>
      <c r="N329" s="1">
        <f>IF(ISNUMBER(SEARCH("Strom",Tabelle_Frageboegen[[#This Row],[Bisheriger Energieträger:]]))=TRUE,1,0)</f>
        <v>0</v>
      </c>
      <c r="O329" s="1">
        <f>IF(ISNUMBER(SEARCH("Wärmepumpe",Tabelle_Frageboegen[[#This Row],[Bisheriger Energieträger:]]))=TRUE,1,0)</f>
        <v>0</v>
      </c>
      <c r="P329" s="1">
        <f>IF(ISNUMBER(SEARCH("Holz",Tabelle_Frageboegen[[#This Row],[Bisheriger Energieträger:]]))=TRUE,1,0)</f>
        <v>0</v>
      </c>
      <c r="Q329" s="1">
        <f>IF(ISNUMBER(SEARCH("Pellets",Tabelle_Frageboegen[[#This Row],[Bisheriger Energieträger:]]))=TRUE,1,0)</f>
        <v>0</v>
      </c>
      <c r="R329" s="1">
        <f>IF(ISNUMBER(SEARCH("Hackschnitzel",Tabelle_Frageboegen[[#This Row],[Bisheriger Energieträger:]]))=TRUE,1,0)</f>
        <v>0</v>
      </c>
      <c r="S329" s="1">
        <f>IF(ISNUMBER(SEARCH("anderes",Tabelle_Frageboegen[[#This Row],[Bisheriger Energieträger:]]))=TRUE,1,0)</f>
        <v>0</v>
      </c>
      <c r="T329" s="2">
        <v>5000</v>
      </c>
      <c r="U329" s="2">
        <v>0</v>
      </c>
      <c r="V329" s="2">
        <v>0</v>
      </c>
      <c r="W329" s="2">
        <v>0</v>
      </c>
      <c r="X329" s="2">
        <v>0</v>
      </c>
      <c r="Y329" s="2">
        <v>0</v>
      </c>
      <c r="Z329" s="2">
        <v>0</v>
      </c>
      <c r="AA329" s="2">
        <v>0</v>
      </c>
      <c r="AB329" s="3">
        <f>IF(SUM(Tabelle_Frageboegen[[#This Row],[Heizöl (l/a)]:[Holzhackschnitzel (Schüttraummeter/a):]])=0,1,0)</f>
        <v>0</v>
      </c>
    </row>
    <row r="330" spans="1:28" x14ac:dyDescent="0.25">
      <c r="A330" s="1">
        <v>315</v>
      </c>
      <c r="B330" s="1" t="s">
        <v>97</v>
      </c>
      <c r="C330" s="1" t="s">
        <v>143</v>
      </c>
      <c r="D330" s="1" t="s">
        <v>4</v>
      </c>
      <c r="E330" s="1">
        <f>IF(Tabelle_Frageboegen[[#This Row],[Anschlussinteresse:]]="ja",1,0)</f>
        <v>1</v>
      </c>
      <c r="F330" s="1">
        <f>IF(Tabelle_Frageboegen[[#This Row],[Anschlussinteresse:]]="ja &amp; unklar",1,0)</f>
        <v>0</v>
      </c>
      <c r="G330" s="1">
        <f>IF(Tabelle_Frageboegen[[#This Row],[Anschlussinteresse:]]="unklar",1,0)</f>
        <v>0</v>
      </c>
      <c r="H330" s="1">
        <f>IF(Tabelle_Frageboegen[[#This Row],[Anschlussinteresse:]]="nein &amp; unklar",1,0)</f>
        <v>0</v>
      </c>
      <c r="I330" s="1">
        <f>IF(Tabelle_Frageboegen[[#This Row],[Anschlussinteresse:]]="nein",1,0)</f>
        <v>0</v>
      </c>
      <c r="J330" s="1" t="s">
        <v>11</v>
      </c>
      <c r="K330" s="1">
        <f>IF(ISNUMBER(SEARCH("Heizöl",Tabelle_Frageboegen[[#This Row],[Bisheriger Energieträger:]]))=TRUE,1,0)</f>
        <v>0</v>
      </c>
      <c r="L330" s="1">
        <f>IF(ISNUMBER(SEARCH("Erdgas",Tabelle_Frageboegen[[#This Row],[Bisheriger Energieträger:]]))=TRUE,1,0)</f>
        <v>1</v>
      </c>
      <c r="M330" s="1">
        <f>IF(ISNUMBER(SEARCH("Flüssiggas",Tabelle_Frageboegen[[#This Row],[Bisheriger Energieträger:]]))=TRUE,1,0)</f>
        <v>0</v>
      </c>
      <c r="N330" s="1">
        <f>IF(ISNUMBER(SEARCH("Strom",Tabelle_Frageboegen[[#This Row],[Bisheriger Energieträger:]]))=TRUE,1,0)</f>
        <v>0</v>
      </c>
      <c r="O330" s="1">
        <f>IF(ISNUMBER(SEARCH("Wärmepumpe",Tabelle_Frageboegen[[#This Row],[Bisheriger Energieträger:]]))=TRUE,1,0)</f>
        <v>0</v>
      </c>
      <c r="P330" s="1">
        <f>IF(ISNUMBER(SEARCH("Holz",Tabelle_Frageboegen[[#This Row],[Bisheriger Energieträger:]]))=TRUE,1,0)</f>
        <v>0</v>
      </c>
      <c r="Q330" s="1">
        <f>IF(ISNUMBER(SEARCH("Pellets",Tabelle_Frageboegen[[#This Row],[Bisheriger Energieträger:]]))=TRUE,1,0)</f>
        <v>0</v>
      </c>
      <c r="R330" s="1">
        <f>IF(ISNUMBER(SEARCH("Hackschnitzel",Tabelle_Frageboegen[[#This Row],[Bisheriger Energieträger:]]))=TRUE,1,0)</f>
        <v>0</v>
      </c>
      <c r="S330" s="1">
        <f>IF(ISNUMBER(SEARCH("anderes",Tabelle_Frageboegen[[#This Row],[Bisheriger Energieträger:]]))=TRUE,1,0)</f>
        <v>0</v>
      </c>
      <c r="T330" s="2">
        <v>0</v>
      </c>
      <c r="U330" s="2">
        <v>3500</v>
      </c>
      <c r="V330" s="2">
        <v>0</v>
      </c>
      <c r="W330" s="2">
        <v>0</v>
      </c>
      <c r="X330" s="2">
        <v>0</v>
      </c>
      <c r="Y330" s="2">
        <v>0</v>
      </c>
      <c r="Z330" s="2">
        <v>0</v>
      </c>
      <c r="AA330" s="2">
        <v>0</v>
      </c>
      <c r="AB330" s="3">
        <f>IF(SUM(Tabelle_Frageboegen[[#This Row],[Heizöl (l/a)]:[Holzhackschnitzel (Schüttraummeter/a):]])=0,1,0)</f>
        <v>0</v>
      </c>
    </row>
    <row r="331" spans="1:28" x14ac:dyDescent="0.25">
      <c r="A331" s="1">
        <v>316</v>
      </c>
      <c r="B331" s="1" t="s">
        <v>72</v>
      </c>
      <c r="C331" s="1" t="s">
        <v>142</v>
      </c>
      <c r="D331" s="1" t="s">
        <v>4</v>
      </c>
      <c r="E331" s="1">
        <f>IF(Tabelle_Frageboegen[[#This Row],[Anschlussinteresse:]]="ja",1,0)</f>
        <v>1</v>
      </c>
      <c r="F331" s="1">
        <f>IF(Tabelle_Frageboegen[[#This Row],[Anschlussinteresse:]]="ja &amp; unklar",1,0)</f>
        <v>0</v>
      </c>
      <c r="G331" s="1">
        <f>IF(Tabelle_Frageboegen[[#This Row],[Anschlussinteresse:]]="unklar",1,0)</f>
        <v>0</v>
      </c>
      <c r="H331" s="1">
        <f>IF(Tabelle_Frageboegen[[#This Row],[Anschlussinteresse:]]="nein &amp; unklar",1,0)</f>
        <v>0</v>
      </c>
      <c r="I331" s="1">
        <f>IF(Tabelle_Frageboegen[[#This Row],[Anschlussinteresse:]]="nein",1,0)</f>
        <v>0</v>
      </c>
      <c r="J331" s="1" t="s">
        <v>37</v>
      </c>
      <c r="K331" s="1">
        <f>IF(ISNUMBER(SEARCH("Heizöl",Tabelle_Frageboegen[[#This Row],[Bisheriger Energieträger:]]))=TRUE,1,0)</f>
        <v>0</v>
      </c>
      <c r="L331" s="1">
        <f>IF(ISNUMBER(SEARCH("Erdgas",Tabelle_Frageboegen[[#This Row],[Bisheriger Energieträger:]]))=TRUE,1,0)</f>
        <v>0</v>
      </c>
      <c r="M331" s="1">
        <f>IF(ISNUMBER(SEARCH("Flüssiggas",Tabelle_Frageboegen[[#This Row],[Bisheriger Energieträger:]]))=TRUE,1,0)</f>
        <v>0</v>
      </c>
      <c r="N331" s="1">
        <f>IF(ISNUMBER(SEARCH("Strom",Tabelle_Frageboegen[[#This Row],[Bisheriger Energieträger:]]))=TRUE,1,0)</f>
        <v>1</v>
      </c>
      <c r="O331" s="1">
        <f>IF(ISNUMBER(SEARCH("Wärmepumpe",Tabelle_Frageboegen[[#This Row],[Bisheriger Energieträger:]]))=TRUE,1,0)</f>
        <v>0</v>
      </c>
      <c r="P331" s="1">
        <f>IF(ISNUMBER(SEARCH("Holz",Tabelle_Frageboegen[[#This Row],[Bisheriger Energieträger:]]))=TRUE,1,0)</f>
        <v>0</v>
      </c>
      <c r="Q331" s="1">
        <f>IF(ISNUMBER(SEARCH("Pellets",Tabelle_Frageboegen[[#This Row],[Bisheriger Energieträger:]]))=TRUE,1,0)</f>
        <v>0</v>
      </c>
      <c r="R331" s="1">
        <f>IF(ISNUMBER(SEARCH("Hackschnitzel",Tabelle_Frageboegen[[#This Row],[Bisheriger Energieträger:]]))=TRUE,1,0)</f>
        <v>0</v>
      </c>
      <c r="S331" s="1">
        <f>IF(ISNUMBER(SEARCH("anderes",Tabelle_Frageboegen[[#This Row],[Bisheriger Energieträger:]]))=TRUE,1,0)</f>
        <v>0</v>
      </c>
      <c r="T331" s="2">
        <v>0</v>
      </c>
      <c r="U331" s="2">
        <v>0</v>
      </c>
      <c r="V331" s="2">
        <v>0</v>
      </c>
      <c r="W331" s="2">
        <v>0</v>
      </c>
      <c r="X331" s="2">
        <v>0</v>
      </c>
      <c r="Y331" s="2">
        <v>0</v>
      </c>
      <c r="Z331" s="2">
        <v>0</v>
      </c>
      <c r="AA331" s="2">
        <v>0</v>
      </c>
      <c r="AB331" s="3">
        <f>IF(SUM(Tabelle_Frageboegen[[#This Row],[Heizöl (l/a)]:[Holzhackschnitzel (Schüttraummeter/a):]])=0,1,0)</f>
        <v>1</v>
      </c>
    </row>
    <row r="332" spans="1:28" x14ac:dyDescent="0.25">
      <c r="A332" s="1">
        <v>317</v>
      </c>
      <c r="B332" s="1" t="s">
        <v>104</v>
      </c>
      <c r="C332" s="1" t="s">
        <v>140</v>
      </c>
      <c r="D332" s="1" t="s">
        <v>8</v>
      </c>
      <c r="E332" s="1">
        <f>IF(Tabelle_Frageboegen[[#This Row],[Anschlussinteresse:]]="ja",1,0)</f>
        <v>0</v>
      </c>
      <c r="F332" s="1">
        <f>IF(Tabelle_Frageboegen[[#This Row],[Anschlussinteresse:]]="ja &amp; unklar",1,0)</f>
        <v>0</v>
      </c>
      <c r="G332" s="1">
        <f>IF(Tabelle_Frageboegen[[#This Row],[Anschlussinteresse:]]="unklar",1,0)</f>
        <v>0</v>
      </c>
      <c r="H332" s="1">
        <f>IF(Tabelle_Frageboegen[[#This Row],[Anschlussinteresse:]]="nein &amp; unklar",1,0)</f>
        <v>0</v>
      </c>
      <c r="I332" s="1">
        <f>IF(Tabelle_Frageboegen[[#This Row],[Anschlussinteresse:]]="nein",1,0)</f>
        <v>1</v>
      </c>
      <c r="J332" s="1" t="s">
        <v>32</v>
      </c>
      <c r="K332" s="1">
        <f>IF(ISNUMBER(SEARCH("Heizöl",Tabelle_Frageboegen[[#This Row],[Bisheriger Energieträger:]]))=TRUE,1,0)</f>
        <v>0</v>
      </c>
      <c r="L332" s="1">
        <f>IF(ISNUMBER(SEARCH("Erdgas",Tabelle_Frageboegen[[#This Row],[Bisheriger Energieträger:]]))=TRUE,1,0)</f>
        <v>0</v>
      </c>
      <c r="M332" s="1">
        <f>IF(ISNUMBER(SEARCH("Flüssiggas",Tabelle_Frageboegen[[#This Row],[Bisheriger Energieträger:]]))=TRUE,1,0)</f>
        <v>0</v>
      </c>
      <c r="N332" s="1">
        <f>IF(ISNUMBER(SEARCH("Strom",Tabelle_Frageboegen[[#This Row],[Bisheriger Energieträger:]]))=TRUE,1,0)</f>
        <v>0</v>
      </c>
      <c r="O332" s="1">
        <f>IF(ISNUMBER(SEARCH("Wärmepumpe",Tabelle_Frageboegen[[#This Row],[Bisheriger Energieträger:]]))=TRUE,1,0)</f>
        <v>0</v>
      </c>
      <c r="P332" s="1">
        <f>IF(ISNUMBER(SEARCH("Holz",Tabelle_Frageboegen[[#This Row],[Bisheriger Energieträger:]]))=TRUE,1,0)</f>
        <v>0</v>
      </c>
      <c r="Q332" s="1">
        <f>IF(ISNUMBER(SEARCH("Pellets",Tabelle_Frageboegen[[#This Row],[Bisheriger Energieträger:]]))=TRUE,1,0)</f>
        <v>0</v>
      </c>
      <c r="R332" s="1">
        <f>IF(ISNUMBER(SEARCH("Hackschnitzel",Tabelle_Frageboegen[[#This Row],[Bisheriger Energieträger:]]))=TRUE,1,0)</f>
        <v>0</v>
      </c>
      <c r="S332" s="1">
        <f>IF(ISNUMBER(SEARCH("anderes",Tabelle_Frageboegen[[#This Row],[Bisheriger Energieträger:]]))=TRUE,1,0)</f>
        <v>0</v>
      </c>
      <c r="T332" s="2">
        <v>0</v>
      </c>
      <c r="U332" s="2">
        <v>0</v>
      </c>
      <c r="V332" s="2">
        <v>0</v>
      </c>
      <c r="W332" s="2">
        <v>0</v>
      </c>
      <c r="X332" s="2">
        <v>0</v>
      </c>
      <c r="Y332" s="2">
        <v>0</v>
      </c>
      <c r="Z332" s="2">
        <v>0</v>
      </c>
      <c r="AA332" s="2">
        <v>0</v>
      </c>
      <c r="AB332" s="3">
        <f>IF(SUM(Tabelle_Frageboegen[[#This Row],[Heizöl (l/a)]:[Holzhackschnitzel (Schüttraummeter/a):]])=0,1,0)</f>
        <v>1</v>
      </c>
    </row>
    <row r="333" spans="1:28" x14ac:dyDescent="0.25">
      <c r="A333" s="1">
        <v>318</v>
      </c>
      <c r="B333" s="1" t="s">
        <v>87</v>
      </c>
      <c r="C333" s="1" t="s">
        <v>140</v>
      </c>
      <c r="D333" s="1" t="s">
        <v>4</v>
      </c>
      <c r="E333" s="1">
        <f>IF(Tabelle_Frageboegen[[#This Row],[Anschlussinteresse:]]="ja",1,0)</f>
        <v>1</v>
      </c>
      <c r="F333" s="1">
        <f>IF(Tabelle_Frageboegen[[#This Row],[Anschlussinteresse:]]="ja &amp; unklar",1,0)</f>
        <v>0</v>
      </c>
      <c r="G333" s="1">
        <f>IF(Tabelle_Frageboegen[[#This Row],[Anschlussinteresse:]]="unklar",1,0)</f>
        <v>0</v>
      </c>
      <c r="H333" s="1">
        <f>IF(Tabelle_Frageboegen[[#This Row],[Anschlussinteresse:]]="nein &amp; unklar",1,0)</f>
        <v>0</v>
      </c>
      <c r="I333" s="1">
        <f>IF(Tabelle_Frageboegen[[#This Row],[Anschlussinteresse:]]="nein",1,0)</f>
        <v>0</v>
      </c>
      <c r="J333" s="1" t="s">
        <v>37</v>
      </c>
      <c r="K333" s="1">
        <f>IF(ISNUMBER(SEARCH("Heizöl",Tabelle_Frageboegen[[#This Row],[Bisheriger Energieträger:]]))=TRUE,1,0)</f>
        <v>0</v>
      </c>
      <c r="L333" s="1">
        <f>IF(ISNUMBER(SEARCH("Erdgas",Tabelle_Frageboegen[[#This Row],[Bisheriger Energieträger:]]))=TRUE,1,0)</f>
        <v>0</v>
      </c>
      <c r="M333" s="1">
        <f>IF(ISNUMBER(SEARCH("Flüssiggas",Tabelle_Frageboegen[[#This Row],[Bisheriger Energieträger:]]))=TRUE,1,0)</f>
        <v>0</v>
      </c>
      <c r="N333" s="1">
        <f>IF(ISNUMBER(SEARCH("Strom",Tabelle_Frageboegen[[#This Row],[Bisheriger Energieträger:]]))=TRUE,1,0)</f>
        <v>1</v>
      </c>
      <c r="O333" s="1">
        <f>IF(ISNUMBER(SEARCH("Wärmepumpe",Tabelle_Frageboegen[[#This Row],[Bisheriger Energieträger:]]))=TRUE,1,0)</f>
        <v>0</v>
      </c>
      <c r="P333" s="1">
        <f>IF(ISNUMBER(SEARCH("Holz",Tabelle_Frageboegen[[#This Row],[Bisheriger Energieträger:]]))=TRUE,1,0)</f>
        <v>0</v>
      </c>
      <c r="Q333" s="1">
        <f>IF(ISNUMBER(SEARCH("Pellets",Tabelle_Frageboegen[[#This Row],[Bisheriger Energieträger:]]))=TRUE,1,0)</f>
        <v>0</v>
      </c>
      <c r="R333" s="1">
        <f>IF(ISNUMBER(SEARCH("Hackschnitzel",Tabelle_Frageboegen[[#This Row],[Bisheriger Energieträger:]]))=TRUE,1,0)</f>
        <v>0</v>
      </c>
      <c r="S333" s="1">
        <f>IF(ISNUMBER(SEARCH("anderes",Tabelle_Frageboegen[[#This Row],[Bisheriger Energieträger:]]))=TRUE,1,0)</f>
        <v>0</v>
      </c>
      <c r="T333" s="2">
        <v>0</v>
      </c>
      <c r="U333" s="2">
        <v>0</v>
      </c>
      <c r="V333" s="2">
        <v>0</v>
      </c>
      <c r="W333" s="2">
        <v>0</v>
      </c>
      <c r="X333" s="2">
        <v>0</v>
      </c>
      <c r="Y333" s="2">
        <v>0</v>
      </c>
      <c r="Z333" s="2">
        <v>0</v>
      </c>
      <c r="AA333" s="2">
        <v>0</v>
      </c>
      <c r="AB333" s="3">
        <f>IF(SUM(Tabelle_Frageboegen[[#This Row],[Heizöl (l/a)]:[Holzhackschnitzel (Schüttraummeter/a):]])=0,1,0)</f>
        <v>1</v>
      </c>
    </row>
    <row r="334" spans="1:28" x14ac:dyDescent="0.25">
      <c r="A334" s="1">
        <v>319</v>
      </c>
      <c r="B334" s="1" t="s">
        <v>87</v>
      </c>
      <c r="C334" s="1" t="s">
        <v>140</v>
      </c>
      <c r="D334" s="1" t="s">
        <v>4</v>
      </c>
      <c r="E334" s="1">
        <f>IF(Tabelle_Frageboegen[[#This Row],[Anschlussinteresse:]]="ja",1,0)</f>
        <v>1</v>
      </c>
      <c r="F334" s="1">
        <f>IF(Tabelle_Frageboegen[[#This Row],[Anschlussinteresse:]]="ja &amp; unklar",1,0)</f>
        <v>0</v>
      </c>
      <c r="G334" s="1">
        <f>IF(Tabelle_Frageboegen[[#This Row],[Anschlussinteresse:]]="unklar",1,0)</f>
        <v>0</v>
      </c>
      <c r="H334" s="1">
        <f>IF(Tabelle_Frageboegen[[#This Row],[Anschlussinteresse:]]="nein &amp; unklar",1,0)</f>
        <v>0</v>
      </c>
      <c r="I334" s="1">
        <f>IF(Tabelle_Frageboegen[[#This Row],[Anschlussinteresse:]]="nein",1,0)</f>
        <v>0</v>
      </c>
      <c r="J334" s="1" t="s">
        <v>10</v>
      </c>
      <c r="K334" s="1">
        <f>IF(ISNUMBER(SEARCH("Heizöl",Tabelle_Frageboegen[[#This Row],[Bisheriger Energieträger:]]))=TRUE,1,0)</f>
        <v>1</v>
      </c>
      <c r="L334" s="1">
        <f>IF(ISNUMBER(SEARCH("Erdgas",Tabelle_Frageboegen[[#This Row],[Bisheriger Energieträger:]]))=TRUE,1,0)</f>
        <v>0</v>
      </c>
      <c r="M334" s="1">
        <f>IF(ISNUMBER(SEARCH("Flüssiggas",Tabelle_Frageboegen[[#This Row],[Bisheriger Energieträger:]]))=TRUE,1,0)</f>
        <v>0</v>
      </c>
      <c r="N334" s="1">
        <f>IF(ISNUMBER(SEARCH("Strom",Tabelle_Frageboegen[[#This Row],[Bisheriger Energieträger:]]))=TRUE,1,0)</f>
        <v>0</v>
      </c>
      <c r="O334" s="1">
        <f>IF(ISNUMBER(SEARCH("Wärmepumpe",Tabelle_Frageboegen[[#This Row],[Bisheriger Energieträger:]]))=TRUE,1,0)</f>
        <v>0</v>
      </c>
      <c r="P334" s="1">
        <f>IF(ISNUMBER(SEARCH("Holz",Tabelle_Frageboegen[[#This Row],[Bisheriger Energieträger:]]))=TRUE,1,0)</f>
        <v>0</v>
      </c>
      <c r="Q334" s="1">
        <f>IF(ISNUMBER(SEARCH("Pellets",Tabelle_Frageboegen[[#This Row],[Bisheriger Energieträger:]]))=TRUE,1,0)</f>
        <v>0</v>
      </c>
      <c r="R334" s="1">
        <f>IF(ISNUMBER(SEARCH("Hackschnitzel",Tabelle_Frageboegen[[#This Row],[Bisheriger Energieträger:]]))=TRUE,1,0)</f>
        <v>0</v>
      </c>
      <c r="S334" s="1">
        <f>IF(ISNUMBER(SEARCH("anderes",Tabelle_Frageboegen[[#This Row],[Bisheriger Energieträger:]]))=TRUE,1,0)</f>
        <v>0</v>
      </c>
      <c r="T334" s="2">
        <v>0</v>
      </c>
      <c r="U334" s="2">
        <v>0</v>
      </c>
      <c r="V334" s="2">
        <v>0</v>
      </c>
      <c r="W334" s="2">
        <v>0</v>
      </c>
      <c r="X334" s="2">
        <v>0</v>
      </c>
      <c r="Y334" s="2">
        <v>0</v>
      </c>
      <c r="Z334" s="2">
        <v>0</v>
      </c>
      <c r="AA334" s="2">
        <v>0</v>
      </c>
      <c r="AB334" s="3">
        <f>IF(SUM(Tabelle_Frageboegen[[#This Row],[Heizöl (l/a)]:[Holzhackschnitzel (Schüttraummeter/a):]])=0,1,0)</f>
        <v>1</v>
      </c>
    </row>
    <row r="335" spans="1:28" x14ac:dyDescent="0.25">
      <c r="A335" s="1">
        <v>320</v>
      </c>
      <c r="B335" s="1" t="s">
        <v>55</v>
      </c>
      <c r="C335" s="1" t="s">
        <v>140</v>
      </c>
      <c r="D335" s="1" t="s">
        <v>4</v>
      </c>
      <c r="E335" s="1">
        <f>IF(Tabelle_Frageboegen[[#This Row],[Anschlussinteresse:]]="ja",1,0)</f>
        <v>1</v>
      </c>
      <c r="F335" s="1">
        <f>IF(Tabelle_Frageboegen[[#This Row],[Anschlussinteresse:]]="ja &amp; unklar",1,0)</f>
        <v>0</v>
      </c>
      <c r="G335" s="1">
        <f>IF(Tabelle_Frageboegen[[#This Row],[Anschlussinteresse:]]="unklar",1,0)</f>
        <v>0</v>
      </c>
      <c r="H335" s="1">
        <f>IF(Tabelle_Frageboegen[[#This Row],[Anschlussinteresse:]]="nein &amp; unklar",1,0)</f>
        <v>0</v>
      </c>
      <c r="I335" s="1">
        <f>IF(Tabelle_Frageboegen[[#This Row],[Anschlussinteresse:]]="nein",1,0)</f>
        <v>0</v>
      </c>
      <c r="J335" s="1" t="s">
        <v>11</v>
      </c>
      <c r="K335" s="1">
        <f>IF(ISNUMBER(SEARCH("Heizöl",Tabelle_Frageboegen[[#This Row],[Bisheriger Energieträger:]]))=TRUE,1,0)</f>
        <v>0</v>
      </c>
      <c r="L335" s="1">
        <f>IF(ISNUMBER(SEARCH("Erdgas",Tabelle_Frageboegen[[#This Row],[Bisheriger Energieträger:]]))=TRUE,1,0)</f>
        <v>1</v>
      </c>
      <c r="M335" s="1">
        <f>IF(ISNUMBER(SEARCH("Flüssiggas",Tabelle_Frageboegen[[#This Row],[Bisheriger Energieträger:]]))=TRUE,1,0)</f>
        <v>0</v>
      </c>
      <c r="N335" s="1">
        <f>IF(ISNUMBER(SEARCH("Strom",Tabelle_Frageboegen[[#This Row],[Bisheriger Energieträger:]]))=TRUE,1,0)</f>
        <v>0</v>
      </c>
      <c r="O335" s="1">
        <f>IF(ISNUMBER(SEARCH("Wärmepumpe",Tabelle_Frageboegen[[#This Row],[Bisheriger Energieträger:]]))=TRUE,1,0)</f>
        <v>0</v>
      </c>
      <c r="P335" s="1">
        <f>IF(ISNUMBER(SEARCH("Holz",Tabelle_Frageboegen[[#This Row],[Bisheriger Energieträger:]]))=TRUE,1,0)</f>
        <v>0</v>
      </c>
      <c r="Q335" s="1">
        <f>IF(ISNUMBER(SEARCH("Pellets",Tabelle_Frageboegen[[#This Row],[Bisheriger Energieträger:]]))=TRUE,1,0)</f>
        <v>0</v>
      </c>
      <c r="R335" s="1">
        <f>IF(ISNUMBER(SEARCH("Hackschnitzel",Tabelle_Frageboegen[[#This Row],[Bisheriger Energieträger:]]))=TRUE,1,0)</f>
        <v>0</v>
      </c>
      <c r="S335" s="1">
        <f>IF(ISNUMBER(SEARCH("anderes",Tabelle_Frageboegen[[#This Row],[Bisheriger Energieträger:]]))=TRUE,1,0)</f>
        <v>0</v>
      </c>
      <c r="T335" s="2">
        <v>0</v>
      </c>
      <c r="U335" s="2">
        <v>1818.1818181818182</v>
      </c>
      <c r="V335" s="2">
        <v>0</v>
      </c>
      <c r="W335" s="2">
        <v>0</v>
      </c>
      <c r="X335" s="2">
        <v>0</v>
      </c>
      <c r="Y335" s="2">
        <v>0</v>
      </c>
      <c r="Z335" s="2">
        <v>0</v>
      </c>
      <c r="AA335" s="2">
        <v>0</v>
      </c>
      <c r="AB335" s="3">
        <f>IF(SUM(Tabelle_Frageboegen[[#This Row],[Heizöl (l/a)]:[Holzhackschnitzel (Schüttraummeter/a):]])=0,1,0)</f>
        <v>0</v>
      </c>
    </row>
    <row r="336" spans="1:28" x14ac:dyDescent="0.25">
      <c r="A336" s="1">
        <v>321</v>
      </c>
      <c r="B336" s="1" t="s">
        <v>66</v>
      </c>
      <c r="C336" s="1" t="s">
        <v>143</v>
      </c>
      <c r="D336" s="1" t="s">
        <v>4</v>
      </c>
      <c r="E336" s="1">
        <f>IF(Tabelle_Frageboegen[[#This Row],[Anschlussinteresse:]]="ja",1,0)</f>
        <v>1</v>
      </c>
      <c r="F336" s="1">
        <f>IF(Tabelle_Frageboegen[[#This Row],[Anschlussinteresse:]]="ja &amp; unklar",1,0)</f>
        <v>0</v>
      </c>
      <c r="G336" s="1">
        <f>IF(Tabelle_Frageboegen[[#This Row],[Anschlussinteresse:]]="unklar",1,0)</f>
        <v>0</v>
      </c>
      <c r="H336" s="1">
        <f>IF(Tabelle_Frageboegen[[#This Row],[Anschlussinteresse:]]="nein &amp; unklar",1,0)</f>
        <v>0</v>
      </c>
      <c r="I336" s="1">
        <f>IF(Tabelle_Frageboegen[[#This Row],[Anschlussinteresse:]]="nein",1,0)</f>
        <v>0</v>
      </c>
      <c r="J336" s="1" t="s">
        <v>10</v>
      </c>
      <c r="K336" s="1">
        <f>IF(ISNUMBER(SEARCH("Heizöl",Tabelle_Frageboegen[[#This Row],[Bisheriger Energieträger:]]))=TRUE,1,0)</f>
        <v>1</v>
      </c>
      <c r="L336" s="1">
        <f>IF(ISNUMBER(SEARCH("Erdgas",Tabelle_Frageboegen[[#This Row],[Bisheriger Energieträger:]]))=TRUE,1,0)</f>
        <v>0</v>
      </c>
      <c r="M336" s="1">
        <f>IF(ISNUMBER(SEARCH("Flüssiggas",Tabelle_Frageboegen[[#This Row],[Bisheriger Energieträger:]]))=TRUE,1,0)</f>
        <v>0</v>
      </c>
      <c r="N336" s="1">
        <f>IF(ISNUMBER(SEARCH("Strom",Tabelle_Frageboegen[[#This Row],[Bisheriger Energieträger:]]))=TRUE,1,0)</f>
        <v>0</v>
      </c>
      <c r="O336" s="1">
        <f>IF(ISNUMBER(SEARCH("Wärmepumpe",Tabelle_Frageboegen[[#This Row],[Bisheriger Energieträger:]]))=TRUE,1,0)</f>
        <v>0</v>
      </c>
      <c r="P336" s="1">
        <f>IF(ISNUMBER(SEARCH("Holz",Tabelle_Frageboegen[[#This Row],[Bisheriger Energieträger:]]))=TRUE,1,0)</f>
        <v>0</v>
      </c>
      <c r="Q336" s="1">
        <f>IF(ISNUMBER(SEARCH("Pellets",Tabelle_Frageboegen[[#This Row],[Bisheriger Energieträger:]]))=TRUE,1,0)</f>
        <v>0</v>
      </c>
      <c r="R336" s="1">
        <f>IF(ISNUMBER(SEARCH("Hackschnitzel",Tabelle_Frageboegen[[#This Row],[Bisheriger Energieträger:]]))=TRUE,1,0)</f>
        <v>0</v>
      </c>
      <c r="S336" s="1">
        <f>IF(ISNUMBER(SEARCH("anderes",Tabelle_Frageboegen[[#This Row],[Bisheriger Energieträger:]]))=TRUE,1,0)</f>
        <v>0</v>
      </c>
      <c r="T336" s="2">
        <v>2500</v>
      </c>
      <c r="U336" s="2">
        <v>0</v>
      </c>
      <c r="V336" s="2">
        <v>0</v>
      </c>
      <c r="W336" s="2">
        <v>0</v>
      </c>
      <c r="X336" s="2">
        <v>0</v>
      </c>
      <c r="Y336" s="2">
        <v>0</v>
      </c>
      <c r="Z336" s="2">
        <v>0</v>
      </c>
      <c r="AA336" s="2">
        <v>0</v>
      </c>
      <c r="AB336" s="3">
        <f>IF(SUM(Tabelle_Frageboegen[[#This Row],[Heizöl (l/a)]:[Holzhackschnitzel (Schüttraummeter/a):]])=0,1,0)</f>
        <v>0</v>
      </c>
    </row>
    <row r="337" spans="1:28" x14ac:dyDescent="0.25">
      <c r="A337" s="1">
        <v>322</v>
      </c>
      <c r="B337" s="1" t="s">
        <v>82</v>
      </c>
      <c r="C337" s="1" t="s">
        <v>143</v>
      </c>
      <c r="D337" s="1" t="s">
        <v>6</v>
      </c>
      <c r="E337" s="1">
        <f>IF(Tabelle_Frageboegen[[#This Row],[Anschlussinteresse:]]="ja",1,0)</f>
        <v>0</v>
      </c>
      <c r="F337" s="1">
        <f>IF(Tabelle_Frageboegen[[#This Row],[Anschlussinteresse:]]="ja &amp; unklar",1,0)</f>
        <v>0</v>
      </c>
      <c r="G337" s="1">
        <f>IF(Tabelle_Frageboegen[[#This Row],[Anschlussinteresse:]]="unklar",1,0)</f>
        <v>1</v>
      </c>
      <c r="H337" s="1">
        <f>IF(Tabelle_Frageboegen[[#This Row],[Anschlussinteresse:]]="nein &amp; unklar",1,0)</f>
        <v>0</v>
      </c>
      <c r="I337" s="1">
        <f>IF(Tabelle_Frageboegen[[#This Row],[Anschlussinteresse:]]="nein",1,0)</f>
        <v>0</v>
      </c>
      <c r="J337" s="1" t="s">
        <v>32</v>
      </c>
      <c r="K337" s="1">
        <f>IF(ISNUMBER(SEARCH("Heizöl",Tabelle_Frageboegen[[#This Row],[Bisheriger Energieträger:]]))=TRUE,1,0)</f>
        <v>0</v>
      </c>
      <c r="L337" s="1">
        <f>IF(ISNUMBER(SEARCH("Erdgas",Tabelle_Frageboegen[[#This Row],[Bisheriger Energieträger:]]))=TRUE,1,0)</f>
        <v>0</v>
      </c>
      <c r="M337" s="1">
        <f>IF(ISNUMBER(SEARCH("Flüssiggas",Tabelle_Frageboegen[[#This Row],[Bisheriger Energieträger:]]))=TRUE,1,0)</f>
        <v>0</v>
      </c>
      <c r="N337" s="1">
        <f>IF(ISNUMBER(SEARCH("Strom",Tabelle_Frageboegen[[#This Row],[Bisheriger Energieträger:]]))=TRUE,1,0)</f>
        <v>0</v>
      </c>
      <c r="O337" s="1">
        <f>IF(ISNUMBER(SEARCH("Wärmepumpe",Tabelle_Frageboegen[[#This Row],[Bisheriger Energieträger:]]))=TRUE,1,0)</f>
        <v>0</v>
      </c>
      <c r="P337" s="1">
        <f>IF(ISNUMBER(SEARCH("Holz",Tabelle_Frageboegen[[#This Row],[Bisheriger Energieträger:]]))=TRUE,1,0)</f>
        <v>0</v>
      </c>
      <c r="Q337" s="1">
        <f>IF(ISNUMBER(SEARCH("Pellets",Tabelle_Frageboegen[[#This Row],[Bisheriger Energieträger:]]))=TRUE,1,0)</f>
        <v>0</v>
      </c>
      <c r="R337" s="1">
        <f>IF(ISNUMBER(SEARCH("Hackschnitzel",Tabelle_Frageboegen[[#This Row],[Bisheriger Energieträger:]]))=TRUE,1,0)</f>
        <v>0</v>
      </c>
      <c r="S337" s="1">
        <f>IF(ISNUMBER(SEARCH("anderes",Tabelle_Frageboegen[[#This Row],[Bisheriger Energieträger:]]))=TRUE,1,0)</f>
        <v>0</v>
      </c>
      <c r="T337" s="2">
        <v>0</v>
      </c>
      <c r="U337" s="2">
        <v>0</v>
      </c>
      <c r="V337" s="2">
        <v>0</v>
      </c>
      <c r="W337" s="2">
        <v>0</v>
      </c>
      <c r="X337" s="2">
        <v>0</v>
      </c>
      <c r="Y337" s="2">
        <v>0</v>
      </c>
      <c r="Z337" s="2">
        <v>0</v>
      </c>
      <c r="AA337" s="2">
        <v>0</v>
      </c>
      <c r="AB337" s="3">
        <f>IF(SUM(Tabelle_Frageboegen[[#This Row],[Heizöl (l/a)]:[Holzhackschnitzel (Schüttraummeter/a):]])=0,1,0)</f>
        <v>1</v>
      </c>
    </row>
    <row r="338" spans="1:28" x14ac:dyDescent="0.25">
      <c r="A338" s="1">
        <v>323</v>
      </c>
      <c r="B338" s="1" t="s">
        <v>62</v>
      </c>
      <c r="C338" s="1" t="s">
        <v>143</v>
      </c>
      <c r="D338" s="1" t="s">
        <v>8</v>
      </c>
      <c r="E338" s="1">
        <f>IF(Tabelle_Frageboegen[[#This Row],[Anschlussinteresse:]]="ja",1,0)</f>
        <v>0</v>
      </c>
      <c r="F338" s="1">
        <f>IF(Tabelle_Frageboegen[[#This Row],[Anschlussinteresse:]]="ja &amp; unklar",1,0)</f>
        <v>0</v>
      </c>
      <c r="G338" s="1">
        <f>IF(Tabelle_Frageboegen[[#This Row],[Anschlussinteresse:]]="unklar",1,0)</f>
        <v>0</v>
      </c>
      <c r="H338" s="1">
        <f>IF(Tabelle_Frageboegen[[#This Row],[Anschlussinteresse:]]="nein &amp; unklar",1,0)</f>
        <v>0</v>
      </c>
      <c r="I338" s="1">
        <f>IF(Tabelle_Frageboegen[[#This Row],[Anschlussinteresse:]]="nein",1,0)</f>
        <v>1</v>
      </c>
      <c r="J338" s="1" t="s">
        <v>14</v>
      </c>
      <c r="K338" s="1">
        <f>IF(ISNUMBER(SEARCH("Heizöl",Tabelle_Frageboegen[[#This Row],[Bisheriger Energieträger:]]))=TRUE,1,0)</f>
        <v>0</v>
      </c>
      <c r="L338" s="1">
        <f>IF(ISNUMBER(SEARCH("Erdgas",Tabelle_Frageboegen[[#This Row],[Bisheriger Energieträger:]]))=TRUE,1,0)</f>
        <v>0</v>
      </c>
      <c r="M338" s="1">
        <f>IF(ISNUMBER(SEARCH("Flüssiggas",Tabelle_Frageboegen[[#This Row],[Bisheriger Energieträger:]]))=TRUE,1,0)</f>
        <v>0</v>
      </c>
      <c r="N338" s="1">
        <f>IF(ISNUMBER(SEARCH("Strom",Tabelle_Frageboegen[[#This Row],[Bisheriger Energieträger:]]))=TRUE,1,0)</f>
        <v>0</v>
      </c>
      <c r="O338" s="1">
        <f>IF(ISNUMBER(SEARCH("Wärmepumpe",Tabelle_Frageboegen[[#This Row],[Bisheriger Energieträger:]]))=TRUE,1,0)</f>
        <v>1</v>
      </c>
      <c r="P338" s="1">
        <f>IF(ISNUMBER(SEARCH("Holz",Tabelle_Frageboegen[[#This Row],[Bisheriger Energieträger:]]))=TRUE,1,0)</f>
        <v>0</v>
      </c>
      <c r="Q338" s="1">
        <f>IF(ISNUMBER(SEARCH("Pellets",Tabelle_Frageboegen[[#This Row],[Bisheriger Energieträger:]]))=TRUE,1,0)</f>
        <v>0</v>
      </c>
      <c r="R338" s="1">
        <f>IF(ISNUMBER(SEARCH("Hackschnitzel",Tabelle_Frageboegen[[#This Row],[Bisheriger Energieträger:]]))=TRUE,1,0)</f>
        <v>0</v>
      </c>
      <c r="S338" s="1">
        <f>IF(ISNUMBER(SEARCH("anderes",Tabelle_Frageboegen[[#This Row],[Bisheriger Energieträger:]]))=TRUE,1,0)</f>
        <v>0</v>
      </c>
      <c r="T338" s="2">
        <v>0</v>
      </c>
      <c r="U338" s="2">
        <v>0</v>
      </c>
      <c r="V338" s="2">
        <v>0</v>
      </c>
      <c r="W338" s="2">
        <v>0</v>
      </c>
      <c r="X338" s="2">
        <v>0</v>
      </c>
      <c r="Y338" s="2">
        <v>0</v>
      </c>
      <c r="Z338" s="2">
        <v>0</v>
      </c>
      <c r="AA338" s="2">
        <v>0</v>
      </c>
      <c r="AB338" s="3">
        <f>IF(SUM(Tabelle_Frageboegen[[#This Row],[Heizöl (l/a)]:[Holzhackschnitzel (Schüttraummeter/a):]])=0,1,0)</f>
        <v>1</v>
      </c>
    </row>
    <row r="339" spans="1:28" x14ac:dyDescent="0.25">
      <c r="A339" s="1">
        <v>324</v>
      </c>
      <c r="B339" s="1" t="s">
        <v>62</v>
      </c>
      <c r="C339" s="1" t="s">
        <v>143</v>
      </c>
      <c r="D339" s="1" t="s">
        <v>8</v>
      </c>
      <c r="E339" s="1">
        <f>IF(Tabelle_Frageboegen[[#This Row],[Anschlussinteresse:]]="ja",1,0)</f>
        <v>0</v>
      </c>
      <c r="F339" s="1">
        <f>IF(Tabelle_Frageboegen[[#This Row],[Anschlussinteresse:]]="ja &amp; unklar",1,0)</f>
        <v>0</v>
      </c>
      <c r="G339" s="1">
        <f>IF(Tabelle_Frageboegen[[#This Row],[Anschlussinteresse:]]="unklar",1,0)</f>
        <v>0</v>
      </c>
      <c r="H339" s="1">
        <f>IF(Tabelle_Frageboegen[[#This Row],[Anschlussinteresse:]]="nein &amp; unklar",1,0)</f>
        <v>0</v>
      </c>
      <c r="I339" s="1">
        <f>IF(Tabelle_Frageboegen[[#This Row],[Anschlussinteresse:]]="nein",1,0)</f>
        <v>1</v>
      </c>
      <c r="J339" s="1" t="s">
        <v>14</v>
      </c>
      <c r="K339" s="1">
        <f>IF(ISNUMBER(SEARCH("Heizöl",Tabelle_Frageboegen[[#This Row],[Bisheriger Energieträger:]]))=TRUE,1,0)</f>
        <v>0</v>
      </c>
      <c r="L339" s="1">
        <f>IF(ISNUMBER(SEARCH("Erdgas",Tabelle_Frageboegen[[#This Row],[Bisheriger Energieträger:]]))=TRUE,1,0)</f>
        <v>0</v>
      </c>
      <c r="M339" s="1">
        <f>IF(ISNUMBER(SEARCH("Flüssiggas",Tabelle_Frageboegen[[#This Row],[Bisheriger Energieträger:]]))=TRUE,1,0)</f>
        <v>0</v>
      </c>
      <c r="N339" s="1">
        <f>IF(ISNUMBER(SEARCH("Strom",Tabelle_Frageboegen[[#This Row],[Bisheriger Energieträger:]]))=TRUE,1,0)</f>
        <v>0</v>
      </c>
      <c r="O339" s="1">
        <f>IF(ISNUMBER(SEARCH("Wärmepumpe",Tabelle_Frageboegen[[#This Row],[Bisheriger Energieträger:]]))=TRUE,1,0)</f>
        <v>1</v>
      </c>
      <c r="P339" s="1">
        <f>IF(ISNUMBER(SEARCH("Holz",Tabelle_Frageboegen[[#This Row],[Bisheriger Energieträger:]]))=TRUE,1,0)</f>
        <v>0</v>
      </c>
      <c r="Q339" s="1">
        <f>IF(ISNUMBER(SEARCH("Pellets",Tabelle_Frageboegen[[#This Row],[Bisheriger Energieträger:]]))=TRUE,1,0)</f>
        <v>0</v>
      </c>
      <c r="R339" s="1">
        <f>IF(ISNUMBER(SEARCH("Hackschnitzel",Tabelle_Frageboegen[[#This Row],[Bisheriger Energieträger:]]))=TRUE,1,0)</f>
        <v>0</v>
      </c>
      <c r="S339" s="1">
        <f>IF(ISNUMBER(SEARCH("anderes",Tabelle_Frageboegen[[#This Row],[Bisheriger Energieträger:]]))=TRUE,1,0)</f>
        <v>0</v>
      </c>
      <c r="T339" s="2">
        <v>0</v>
      </c>
      <c r="U339" s="2">
        <v>0</v>
      </c>
      <c r="V339" s="2">
        <v>0</v>
      </c>
      <c r="W339" s="2">
        <v>0</v>
      </c>
      <c r="X339" s="2">
        <v>0</v>
      </c>
      <c r="Y339" s="2">
        <v>0</v>
      </c>
      <c r="Z339" s="2">
        <v>0</v>
      </c>
      <c r="AA339" s="2">
        <v>0</v>
      </c>
      <c r="AB339" s="3">
        <f>IF(SUM(Tabelle_Frageboegen[[#This Row],[Heizöl (l/a)]:[Holzhackschnitzel (Schüttraummeter/a):]])=0,1,0)</f>
        <v>1</v>
      </c>
    </row>
    <row r="340" spans="1:28" x14ac:dyDescent="0.25">
      <c r="A340" s="1">
        <v>325</v>
      </c>
      <c r="B340" s="1" t="s">
        <v>65</v>
      </c>
      <c r="C340" s="1" t="s">
        <v>143</v>
      </c>
      <c r="D340" s="1" t="s">
        <v>4</v>
      </c>
      <c r="E340" s="1">
        <f>IF(Tabelle_Frageboegen[[#This Row],[Anschlussinteresse:]]="ja",1,0)</f>
        <v>1</v>
      </c>
      <c r="F340" s="1">
        <f>IF(Tabelle_Frageboegen[[#This Row],[Anschlussinteresse:]]="ja &amp; unklar",1,0)</f>
        <v>0</v>
      </c>
      <c r="G340" s="1">
        <f>IF(Tabelle_Frageboegen[[#This Row],[Anschlussinteresse:]]="unklar",1,0)</f>
        <v>0</v>
      </c>
      <c r="H340" s="1">
        <f>IF(Tabelle_Frageboegen[[#This Row],[Anschlussinteresse:]]="nein &amp; unklar",1,0)</f>
        <v>0</v>
      </c>
      <c r="I340" s="1">
        <f>IF(Tabelle_Frageboegen[[#This Row],[Anschlussinteresse:]]="nein",1,0)</f>
        <v>0</v>
      </c>
      <c r="J340" s="1" t="s">
        <v>11</v>
      </c>
      <c r="K340" s="1">
        <f>IF(ISNUMBER(SEARCH("Heizöl",Tabelle_Frageboegen[[#This Row],[Bisheriger Energieträger:]]))=TRUE,1,0)</f>
        <v>0</v>
      </c>
      <c r="L340" s="1">
        <f>IF(ISNUMBER(SEARCH("Erdgas",Tabelle_Frageboegen[[#This Row],[Bisheriger Energieträger:]]))=TRUE,1,0)</f>
        <v>1</v>
      </c>
      <c r="M340" s="1">
        <f>IF(ISNUMBER(SEARCH("Flüssiggas",Tabelle_Frageboegen[[#This Row],[Bisheriger Energieträger:]]))=TRUE,1,0)</f>
        <v>0</v>
      </c>
      <c r="N340" s="1">
        <f>IF(ISNUMBER(SEARCH("Strom",Tabelle_Frageboegen[[#This Row],[Bisheriger Energieträger:]]))=TRUE,1,0)</f>
        <v>0</v>
      </c>
      <c r="O340" s="1">
        <f>IF(ISNUMBER(SEARCH("Wärmepumpe",Tabelle_Frageboegen[[#This Row],[Bisheriger Energieträger:]]))=TRUE,1,0)</f>
        <v>0</v>
      </c>
      <c r="P340" s="1">
        <f>IF(ISNUMBER(SEARCH("Holz",Tabelle_Frageboegen[[#This Row],[Bisheriger Energieträger:]]))=TRUE,1,0)</f>
        <v>0</v>
      </c>
      <c r="Q340" s="1">
        <f>IF(ISNUMBER(SEARCH("Pellets",Tabelle_Frageboegen[[#This Row],[Bisheriger Energieträger:]]))=TRUE,1,0)</f>
        <v>0</v>
      </c>
      <c r="R340" s="1">
        <f>IF(ISNUMBER(SEARCH("Hackschnitzel",Tabelle_Frageboegen[[#This Row],[Bisheriger Energieträger:]]))=TRUE,1,0)</f>
        <v>0</v>
      </c>
      <c r="S340" s="1">
        <f>IF(ISNUMBER(SEARCH("anderes",Tabelle_Frageboegen[[#This Row],[Bisheriger Energieträger:]]))=TRUE,1,0)</f>
        <v>0</v>
      </c>
      <c r="T340" s="2">
        <v>0</v>
      </c>
      <c r="U340" s="2">
        <v>693.36363636363637</v>
      </c>
      <c r="V340" s="2">
        <v>0</v>
      </c>
      <c r="W340" s="2">
        <v>0</v>
      </c>
      <c r="X340" s="2">
        <v>0</v>
      </c>
      <c r="Y340" s="2">
        <v>0</v>
      </c>
      <c r="Z340" s="2">
        <v>0</v>
      </c>
      <c r="AA340" s="2">
        <v>0</v>
      </c>
      <c r="AB340" s="3">
        <f>IF(SUM(Tabelle_Frageboegen[[#This Row],[Heizöl (l/a)]:[Holzhackschnitzel (Schüttraummeter/a):]])=0,1,0)</f>
        <v>0</v>
      </c>
    </row>
    <row r="341" spans="1:28" x14ac:dyDescent="0.25">
      <c r="A341" s="1">
        <v>326</v>
      </c>
      <c r="B341" s="1" t="s">
        <v>76</v>
      </c>
      <c r="C341" s="1" t="s">
        <v>140</v>
      </c>
      <c r="D341" s="1" t="s">
        <v>4</v>
      </c>
      <c r="E341" s="1">
        <f>IF(Tabelle_Frageboegen[[#This Row],[Anschlussinteresse:]]="ja",1,0)</f>
        <v>1</v>
      </c>
      <c r="F341" s="1">
        <f>IF(Tabelle_Frageboegen[[#This Row],[Anschlussinteresse:]]="ja &amp; unklar",1,0)</f>
        <v>0</v>
      </c>
      <c r="G341" s="1">
        <f>IF(Tabelle_Frageboegen[[#This Row],[Anschlussinteresse:]]="unklar",1,0)</f>
        <v>0</v>
      </c>
      <c r="H341" s="1">
        <f>IF(Tabelle_Frageboegen[[#This Row],[Anschlussinteresse:]]="nein &amp; unklar",1,0)</f>
        <v>0</v>
      </c>
      <c r="I341" s="1">
        <f>IF(Tabelle_Frageboegen[[#This Row],[Anschlussinteresse:]]="nein",1,0)</f>
        <v>0</v>
      </c>
      <c r="J341" s="1" t="s">
        <v>11</v>
      </c>
      <c r="K341" s="1">
        <f>IF(ISNUMBER(SEARCH("Heizöl",Tabelle_Frageboegen[[#This Row],[Bisheriger Energieträger:]]))=TRUE,1,0)</f>
        <v>0</v>
      </c>
      <c r="L341" s="1">
        <f>IF(ISNUMBER(SEARCH("Erdgas",Tabelle_Frageboegen[[#This Row],[Bisheriger Energieträger:]]))=TRUE,1,0)</f>
        <v>1</v>
      </c>
      <c r="M341" s="1">
        <f>IF(ISNUMBER(SEARCH("Flüssiggas",Tabelle_Frageboegen[[#This Row],[Bisheriger Energieträger:]]))=TRUE,1,0)</f>
        <v>0</v>
      </c>
      <c r="N341" s="1">
        <f>IF(ISNUMBER(SEARCH("Strom",Tabelle_Frageboegen[[#This Row],[Bisheriger Energieträger:]]))=TRUE,1,0)</f>
        <v>0</v>
      </c>
      <c r="O341" s="1">
        <f>IF(ISNUMBER(SEARCH("Wärmepumpe",Tabelle_Frageboegen[[#This Row],[Bisheriger Energieträger:]]))=TRUE,1,0)</f>
        <v>0</v>
      </c>
      <c r="P341" s="1">
        <f>IF(ISNUMBER(SEARCH("Holz",Tabelle_Frageboegen[[#This Row],[Bisheriger Energieträger:]]))=TRUE,1,0)</f>
        <v>0</v>
      </c>
      <c r="Q341" s="1">
        <f>IF(ISNUMBER(SEARCH("Pellets",Tabelle_Frageboegen[[#This Row],[Bisheriger Energieträger:]]))=TRUE,1,0)</f>
        <v>0</v>
      </c>
      <c r="R341" s="1">
        <f>IF(ISNUMBER(SEARCH("Hackschnitzel",Tabelle_Frageboegen[[#This Row],[Bisheriger Energieträger:]]))=TRUE,1,0)</f>
        <v>0</v>
      </c>
      <c r="S341" s="1">
        <f>IF(ISNUMBER(SEARCH("anderes",Tabelle_Frageboegen[[#This Row],[Bisheriger Energieträger:]]))=TRUE,1,0)</f>
        <v>0</v>
      </c>
      <c r="T341" s="2">
        <v>0</v>
      </c>
      <c r="U341" s="2">
        <v>1811.2727272727273</v>
      </c>
      <c r="V341" s="2">
        <v>0</v>
      </c>
      <c r="W341" s="2">
        <v>0</v>
      </c>
      <c r="X341" s="2">
        <v>0</v>
      </c>
      <c r="Y341" s="2">
        <v>0</v>
      </c>
      <c r="Z341" s="2">
        <v>0</v>
      </c>
      <c r="AA341" s="2">
        <v>0</v>
      </c>
      <c r="AB341" s="3">
        <f>IF(SUM(Tabelle_Frageboegen[[#This Row],[Heizöl (l/a)]:[Holzhackschnitzel (Schüttraummeter/a):]])=0,1,0)</f>
        <v>0</v>
      </c>
    </row>
    <row r="342" spans="1:28" x14ac:dyDescent="0.25">
      <c r="A342" s="1">
        <v>327</v>
      </c>
      <c r="B342" s="1" t="s">
        <v>76</v>
      </c>
      <c r="C342" s="1" t="s">
        <v>140</v>
      </c>
      <c r="D342" s="1" t="s">
        <v>8</v>
      </c>
      <c r="E342" s="1">
        <f>IF(Tabelle_Frageboegen[[#This Row],[Anschlussinteresse:]]="ja",1,0)</f>
        <v>0</v>
      </c>
      <c r="F342" s="1">
        <f>IF(Tabelle_Frageboegen[[#This Row],[Anschlussinteresse:]]="ja &amp; unklar",1,0)</f>
        <v>0</v>
      </c>
      <c r="G342" s="1">
        <f>IF(Tabelle_Frageboegen[[#This Row],[Anschlussinteresse:]]="unklar",1,0)</f>
        <v>0</v>
      </c>
      <c r="H342" s="1">
        <f>IF(Tabelle_Frageboegen[[#This Row],[Anschlussinteresse:]]="nein &amp; unklar",1,0)</f>
        <v>0</v>
      </c>
      <c r="I342" s="1">
        <f>IF(Tabelle_Frageboegen[[#This Row],[Anschlussinteresse:]]="nein",1,0)</f>
        <v>1</v>
      </c>
      <c r="J342" s="1" t="s">
        <v>14</v>
      </c>
      <c r="K342" s="1">
        <f>IF(ISNUMBER(SEARCH("Heizöl",Tabelle_Frageboegen[[#This Row],[Bisheriger Energieträger:]]))=TRUE,1,0)</f>
        <v>0</v>
      </c>
      <c r="L342" s="1">
        <f>IF(ISNUMBER(SEARCH("Erdgas",Tabelle_Frageboegen[[#This Row],[Bisheriger Energieträger:]]))=TRUE,1,0)</f>
        <v>0</v>
      </c>
      <c r="M342" s="1">
        <f>IF(ISNUMBER(SEARCH("Flüssiggas",Tabelle_Frageboegen[[#This Row],[Bisheriger Energieträger:]]))=TRUE,1,0)</f>
        <v>0</v>
      </c>
      <c r="N342" s="1">
        <f>IF(ISNUMBER(SEARCH("Strom",Tabelle_Frageboegen[[#This Row],[Bisheriger Energieträger:]]))=TRUE,1,0)</f>
        <v>0</v>
      </c>
      <c r="O342" s="1">
        <f>IF(ISNUMBER(SEARCH("Wärmepumpe",Tabelle_Frageboegen[[#This Row],[Bisheriger Energieträger:]]))=TRUE,1,0)</f>
        <v>1</v>
      </c>
      <c r="P342" s="1">
        <f>IF(ISNUMBER(SEARCH("Holz",Tabelle_Frageboegen[[#This Row],[Bisheriger Energieträger:]]))=TRUE,1,0)</f>
        <v>0</v>
      </c>
      <c r="Q342" s="1">
        <f>IF(ISNUMBER(SEARCH("Pellets",Tabelle_Frageboegen[[#This Row],[Bisheriger Energieträger:]]))=TRUE,1,0)</f>
        <v>0</v>
      </c>
      <c r="R342" s="1">
        <f>IF(ISNUMBER(SEARCH("Hackschnitzel",Tabelle_Frageboegen[[#This Row],[Bisheriger Energieträger:]]))=TRUE,1,0)</f>
        <v>0</v>
      </c>
      <c r="S342" s="1">
        <f>IF(ISNUMBER(SEARCH("anderes",Tabelle_Frageboegen[[#This Row],[Bisheriger Energieträger:]]))=TRUE,1,0)</f>
        <v>0</v>
      </c>
      <c r="T342" s="2">
        <v>0</v>
      </c>
      <c r="U342" s="2">
        <v>0</v>
      </c>
      <c r="V342" s="2">
        <v>0</v>
      </c>
      <c r="W342" s="2">
        <v>0</v>
      </c>
      <c r="X342" s="2">
        <v>0</v>
      </c>
      <c r="Y342" s="2">
        <v>0</v>
      </c>
      <c r="Z342" s="2">
        <v>0</v>
      </c>
      <c r="AA342" s="2">
        <v>0</v>
      </c>
      <c r="AB342" s="3">
        <f>IF(SUM(Tabelle_Frageboegen[[#This Row],[Heizöl (l/a)]:[Holzhackschnitzel (Schüttraummeter/a):]])=0,1,0)</f>
        <v>1</v>
      </c>
    </row>
    <row r="343" spans="1:28" x14ac:dyDescent="0.25">
      <c r="A343" s="1">
        <v>328</v>
      </c>
      <c r="B343" s="1" t="s">
        <v>76</v>
      </c>
      <c r="C343" s="1" t="s">
        <v>140</v>
      </c>
      <c r="D343" s="1" t="s">
        <v>4</v>
      </c>
      <c r="E343" s="1">
        <f>IF(Tabelle_Frageboegen[[#This Row],[Anschlussinteresse:]]="ja",1,0)</f>
        <v>1</v>
      </c>
      <c r="F343" s="1">
        <f>IF(Tabelle_Frageboegen[[#This Row],[Anschlussinteresse:]]="ja &amp; unklar",1,0)</f>
        <v>0</v>
      </c>
      <c r="G343" s="1">
        <f>IF(Tabelle_Frageboegen[[#This Row],[Anschlussinteresse:]]="unklar",1,0)</f>
        <v>0</v>
      </c>
      <c r="H343" s="1">
        <f>IF(Tabelle_Frageboegen[[#This Row],[Anschlussinteresse:]]="nein &amp; unklar",1,0)</f>
        <v>0</v>
      </c>
      <c r="I343" s="1">
        <f>IF(Tabelle_Frageboegen[[#This Row],[Anschlussinteresse:]]="nein",1,0)</f>
        <v>0</v>
      </c>
      <c r="J343" s="1" t="s">
        <v>10</v>
      </c>
      <c r="K343" s="1">
        <f>IF(ISNUMBER(SEARCH("Heizöl",Tabelle_Frageboegen[[#This Row],[Bisheriger Energieträger:]]))=TRUE,1,0)</f>
        <v>1</v>
      </c>
      <c r="L343" s="1">
        <f>IF(ISNUMBER(SEARCH("Erdgas",Tabelle_Frageboegen[[#This Row],[Bisheriger Energieträger:]]))=TRUE,1,0)</f>
        <v>0</v>
      </c>
      <c r="M343" s="1">
        <f>IF(ISNUMBER(SEARCH("Flüssiggas",Tabelle_Frageboegen[[#This Row],[Bisheriger Energieträger:]]))=TRUE,1,0)</f>
        <v>0</v>
      </c>
      <c r="N343" s="1">
        <f>IF(ISNUMBER(SEARCH("Strom",Tabelle_Frageboegen[[#This Row],[Bisheriger Energieträger:]]))=TRUE,1,0)</f>
        <v>0</v>
      </c>
      <c r="O343" s="1">
        <f>IF(ISNUMBER(SEARCH("Wärmepumpe",Tabelle_Frageboegen[[#This Row],[Bisheriger Energieträger:]]))=TRUE,1,0)</f>
        <v>0</v>
      </c>
      <c r="P343" s="1">
        <f>IF(ISNUMBER(SEARCH("Holz",Tabelle_Frageboegen[[#This Row],[Bisheriger Energieträger:]]))=TRUE,1,0)</f>
        <v>0</v>
      </c>
      <c r="Q343" s="1">
        <f>IF(ISNUMBER(SEARCH("Pellets",Tabelle_Frageboegen[[#This Row],[Bisheriger Energieträger:]]))=TRUE,1,0)</f>
        <v>0</v>
      </c>
      <c r="R343" s="1">
        <f>IF(ISNUMBER(SEARCH("Hackschnitzel",Tabelle_Frageboegen[[#This Row],[Bisheriger Energieträger:]]))=TRUE,1,0)</f>
        <v>0</v>
      </c>
      <c r="S343" s="1">
        <f>IF(ISNUMBER(SEARCH("anderes",Tabelle_Frageboegen[[#This Row],[Bisheriger Energieträger:]]))=TRUE,1,0)</f>
        <v>0</v>
      </c>
      <c r="T343" s="2">
        <v>3000</v>
      </c>
      <c r="U343" s="2">
        <v>0</v>
      </c>
      <c r="V343" s="2">
        <v>0</v>
      </c>
      <c r="W343" s="2">
        <v>0</v>
      </c>
      <c r="X343" s="2">
        <v>0</v>
      </c>
      <c r="Y343" s="2">
        <v>0</v>
      </c>
      <c r="Z343" s="2">
        <v>0</v>
      </c>
      <c r="AA343" s="2">
        <v>0</v>
      </c>
      <c r="AB343" s="3">
        <f>IF(SUM(Tabelle_Frageboegen[[#This Row],[Heizöl (l/a)]:[Holzhackschnitzel (Schüttraummeter/a):]])=0,1,0)</f>
        <v>0</v>
      </c>
    </row>
    <row r="344" spans="1:28" x14ac:dyDescent="0.25">
      <c r="A344" s="1">
        <v>329</v>
      </c>
      <c r="B344" s="1" t="s">
        <v>67</v>
      </c>
      <c r="C344" s="1" t="s">
        <v>140</v>
      </c>
      <c r="D344" s="1" t="s">
        <v>4</v>
      </c>
      <c r="E344" s="1">
        <f>IF(Tabelle_Frageboegen[[#This Row],[Anschlussinteresse:]]="ja",1,0)</f>
        <v>1</v>
      </c>
      <c r="F344" s="1">
        <f>IF(Tabelle_Frageboegen[[#This Row],[Anschlussinteresse:]]="ja &amp; unklar",1,0)</f>
        <v>0</v>
      </c>
      <c r="G344" s="1">
        <f>IF(Tabelle_Frageboegen[[#This Row],[Anschlussinteresse:]]="unklar",1,0)</f>
        <v>0</v>
      </c>
      <c r="H344" s="1">
        <f>IF(Tabelle_Frageboegen[[#This Row],[Anschlussinteresse:]]="nein &amp; unklar",1,0)</f>
        <v>0</v>
      </c>
      <c r="I344" s="1">
        <f>IF(Tabelle_Frageboegen[[#This Row],[Anschlussinteresse:]]="nein",1,0)</f>
        <v>0</v>
      </c>
      <c r="J344" s="1" t="s">
        <v>14</v>
      </c>
      <c r="K344" s="1">
        <f>IF(ISNUMBER(SEARCH("Heizöl",Tabelle_Frageboegen[[#This Row],[Bisheriger Energieträger:]]))=TRUE,1,0)</f>
        <v>0</v>
      </c>
      <c r="L344" s="1">
        <f>IF(ISNUMBER(SEARCH("Erdgas",Tabelle_Frageboegen[[#This Row],[Bisheriger Energieträger:]]))=TRUE,1,0)</f>
        <v>0</v>
      </c>
      <c r="M344" s="1">
        <f>IF(ISNUMBER(SEARCH("Flüssiggas",Tabelle_Frageboegen[[#This Row],[Bisheriger Energieträger:]]))=TRUE,1,0)</f>
        <v>0</v>
      </c>
      <c r="N344" s="1">
        <f>IF(ISNUMBER(SEARCH("Strom",Tabelle_Frageboegen[[#This Row],[Bisheriger Energieträger:]]))=TRUE,1,0)</f>
        <v>0</v>
      </c>
      <c r="O344" s="1">
        <f>IF(ISNUMBER(SEARCH("Wärmepumpe",Tabelle_Frageboegen[[#This Row],[Bisheriger Energieträger:]]))=TRUE,1,0)</f>
        <v>1</v>
      </c>
      <c r="P344" s="1">
        <f>IF(ISNUMBER(SEARCH("Holz",Tabelle_Frageboegen[[#This Row],[Bisheriger Energieträger:]]))=TRUE,1,0)</f>
        <v>0</v>
      </c>
      <c r="Q344" s="1">
        <f>IF(ISNUMBER(SEARCH("Pellets",Tabelle_Frageboegen[[#This Row],[Bisheriger Energieträger:]]))=TRUE,1,0)</f>
        <v>0</v>
      </c>
      <c r="R344" s="1">
        <f>IF(ISNUMBER(SEARCH("Hackschnitzel",Tabelle_Frageboegen[[#This Row],[Bisheriger Energieträger:]]))=TRUE,1,0)</f>
        <v>0</v>
      </c>
      <c r="S344" s="1">
        <f>IF(ISNUMBER(SEARCH("anderes",Tabelle_Frageboegen[[#This Row],[Bisheriger Energieträger:]]))=TRUE,1,0)</f>
        <v>0</v>
      </c>
      <c r="T344" s="2">
        <v>0</v>
      </c>
      <c r="U344" s="2">
        <v>0</v>
      </c>
      <c r="V344" s="2">
        <v>0</v>
      </c>
      <c r="W344" s="2">
        <v>0</v>
      </c>
      <c r="X344" s="2">
        <v>0</v>
      </c>
      <c r="Y344" s="2">
        <v>0</v>
      </c>
      <c r="Z344" s="2">
        <v>0</v>
      </c>
      <c r="AA344" s="2">
        <v>0</v>
      </c>
      <c r="AB344" s="3">
        <f>IF(SUM(Tabelle_Frageboegen[[#This Row],[Heizöl (l/a)]:[Holzhackschnitzel (Schüttraummeter/a):]])=0,1,0)</f>
        <v>1</v>
      </c>
    </row>
    <row r="345" spans="1:28" x14ac:dyDescent="0.25">
      <c r="A345" s="1">
        <v>330</v>
      </c>
      <c r="B345" s="1" t="s">
        <v>76</v>
      </c>
      <c r="C345" s="1" t="s">
        <v>140</v>
      </c>
      <c r="D345" s="1" t="s">
        <v>4</v>
      </c>
      <c r="E345" s="1">
        <f>IF(Tabelle_Frageboegen[[#This Row],[Anschlussinteresse:]]="ja",1,0)</f>
        <v>1</v>
      </c>
      <c r="F345" s="1">
        <f>IF(Tabelle_Frageboegen[[#This Row],[Anschlussinteresse:]]="ja &amp; unklar",1,0)</f>
        <v>0</v>
      </c>
      <c r="G345" s="1">
        <f>IF(Tabelle_Frageboegen[[#This Row],[Anschlussinteresse:]]="unklar",1,0)</f>
        <v>0</v>
      </c>
      <c r="H345" s="1">
        <f>IF(Tabelle_Frageboegen[[#This Row],[Anschlussinteresse:]]="nein &amp; unklar",1,0)</f>
        <v>0</v>
      </c>
      <c r="I345" s="1">
        <f>IF(Tabelle_Frageboegen[[#This Row],[Anschlussinteresse:]]="nein",1,0)</f>
        <v>0</v>
      </c>
      <c r="J345" s="1" t="s">
        <v>11</v>
      </c>
      <c r="K345" s="1">
        <f>IF(ISNUMBER(SEARCH("Heizöl",Tabelle_Frageboegen[[#This Row],[Bisheriger Energieträger:]]))=TRUE,1,0)</f>
        <v>0</v>
      </c>
      <c r="L345" s="1">
        <f>IF(ISNUMBER(SEARCH("Erdgas",Tabelle_Frageboegen[[#This Row],[Bisheriger Energieträger:]]))=TRUE,1,0)</f>
        <v>1</v>
      </c>
      <c r="M345" s="1">
        <f>IF(ISNUMBER(SEARCH("Flüssiggas",Tabelle_Frageboegen[[#This Row],[Bisheriger Energieträger:]]))=TRUE,1,0)</f>
        <v>0</v>
      </c>
      <c r="N345" s="1">
        <f>IF(ISNUMBER(SEARCH("Strom",Tabelle_Frageboegen[[#This Row],[Bisheriger Energieträger:]]))=TRUE,1,0)</f>
        <v>0</v>
      </c>
      <c r="O345" s="1">
        <f>IF(ISNUMBER(SEARCH("Wärmepumpe",Tabelle_Frageboegen[[#This Row],[Bisheriger Energieträger:]]))=TRUE,1,0)</f>
        <v>0</v>
      </c>
      <c r="P345" s="1">
        <f>IF(ISNUMBER(SEARCH("Holz",Tabelle_Frageboegen[[#This Row],[Bisheriger Energieträger:]]))=TRUE,1,0)</f>
        <v>0</v>
      </c>
      <c r="Q345" s="1">
        <f>IF(ISNUMBER(SEARCH("Pellets",Tabelle_Frageboegen[[#This Row],[Bisheriger Energieträger:]]))=TRUE,1,0)</f>
        <v>0</v>
      </c>
      <c r="R345" s="1">
        <f>IF(ISNUMBER(SEARCH("Hackschnitzel",Tabelle_Frageboegen[[#This Row],[Bisheriger Energieträger:]]))=TRUE,1,0)</f>
        <v>0</v>
      </c>
      <c r="S345" s="1">
        <f>IF(ISNUMBER(SEARCH("anderes",Tabelle_Frageboegen[[#This Row],[Bisheriger Energieträger:]]))=TRUE,1,0)</f>
        <v>0</v>
      </c>
      <c r="T345" s="2">
        <v>0</v>
      </c>
      <c r="U345" s="2">
        <v>2272.7272727272725</v>
      </c>
      <c r="V345" s="2">
        <v>0</v>
      </c>
      <c r="W345" s="2">
        <v>0</v>
      </c>
      <c r="X345" s="2">
        <v>0</v>
      </c>
      <c r="Y345" s="2">
        <v>0</v>
      </c>
      <c r="Z345" s="2">
        <v>0</v>
      </c>
      <c r="AA345" s="2">
        <v>0</v>
      </c>
      <c r="AB345" s="3">
        <f>IF(SUM(Tabelle_Frageboegen[[#This Row],[Heizöl (l/a)]:[Holzhackschnitzel (Schüttraummeter/a):]])=0,1,0)</f>
        <v>0</v>
      </c>
    </row>
    <row r="346" spans="1:28" x14ac:dyDescent="0.25">
      <c r="A346" s="1">
        <v>331</v>
      </c>
      <c r="B346" s="1" t="s">
        <v>76</v>
      </c>
      <c r="C346" s="1" t="s">
        <v>140</v>
      </c>
      <c r="D346" s="1" t="s">
        <v>8</v>
      </c>
      <c r="E346" s="1">
        <f>IF(Tabelle_Frageboegen[[#This Row],[Anschlussinteresse:]]="ja",1,0)</f>
        <v>0</v>
      </c>
      <c r="F346" s="1">
        <f>IF(Tabelle_Frageboegen[[#This Row],[Anschlussinteresse:]]="ja &amp; unklar",1,0)</f>
        <v>0</v>
      </c>
      <c r="G346" s="1">
        <f>IF(Tabelle_Frageboegen[[#This Row],[Anschlussinteresse:]]="unklar",1,0)</f>
        <v>0</v>
      </c>
      <c r="H346" s="1">
        <f>IF(Tabelle_Frageboegen[[#This Row],[Anschlussinteresse:]]="nein &amp; unklar",1,0)</f>
        <v>0</v>
      </c>
      <c r="I346" s="1">
        <f>IF(Tabelle_Frageboegen[[#This Row],[Anschlussinteresse:]]="nein",1,0)</f>
        <v>1</v>
      </c>
      <c r="J346" s="1" t="s">
        <v>14</v>
      </c>
      <c r="K346" s="1">
        <f>IF(ISNUMBER(SEARCH("Heizöl",Tabelle_Frageboegen[[#This Row],[Bisheriger Energieträger:]]))=TRUE,1,0)</f>
        <v>0</v>
      </c>
      <c r="L346" s="1">
        <f>IF(ISNUMBER(SEARCH("Erdgas",Tabelle_Frageboegen[[#This Row],[Bisheriger Energieträger:]]))=TRUE,1,0)</f>
        <v>0</v>
      </c>
      <c r="M346" s="1">
        <f>IF(ISNUMBER(SEARCH("Flüssiggas",Tabelle_Frageboegen[[#This Row],[Bisheriger Energieträger:]]))=TRUE,1,0)</f>
        <v>0</v>
      </c>
      <c r="N346" s="1">
        <f>IF(ISNUMBER(SEARCH("Strom",Tabelle_Frageboegen[[#This Row],[Bisheriger Energieträger:]]))=TRUE,1,0)</f>
        <v>0</v>
      </c>
      <c r="O346" s="1">
        <f>IF(ISNUMBER(SEARCH("Wärmepumpe",Tabelle_Frageboegen[[#This Row],[Bisheriger Energieträger:]]))=TRUE,1,0)</f>
        <v>1</v>
      </c>
      <c r="P346" s="1">
        <f>IF(ISNUMBER(SEARCH("Holz",Tabelle_Frageboegen[[#This Row],[Bisheriger Energieträger:]]))=TRUE,1,0)</f>
        <v>0</v>
      </c>
      <c r="Q346" s="1">
        <f>IF(ISNUMBER(SEARCH("Pellets",Tabelle_Frageboegen[[#This Row],[Bisheriger Energieträger:]]))=TRUE,1,0)</f>
        <v>0</v>
      </c>
      <c r="R346" s="1">
        <f>IF(ISNUMBER(SEARCH("Hackschnitzel",Tabelle_Frageboegen[[#This Row],[Bisheriger Energieträger:]]))=TRUE,1,0)</f>
        <v>0</v>
      </c>
      <c r="S346" s="1">
        <f>IF(ISNUMBER(SEARCH("anderes",Tabelle_Frageboegen[[#This Row],[Bisheriger Energieträger:]]))=TRUE,1,0)</f>
        <v>0</v>
      </c>
      <c r="T346" s="2">
        <v>0</v>
      </c>
      <c r="U346" s="2">
        <v>0</v>
      </c>
      <c r="V346" s="2">
        <v>0</v>
      </c>
      <c r="W346" s="2">
        <v>0</v>
      </c>
      <c r="X346" s="2">
        <v>0</v>
      </c>
      <c r="Y346" s="2">
        <v>0</v>
      </c>
      <c r="Z346" s="2">
        <v>0</v>
      </c>
      <c r="AA346" s="2">
        <v>0</v>
      </c>
      <c r="AB346" s="3">
        <f>IF(SUM(Tabelle_Frageboegen[[#This Row],[Heizöl (l/a)]:[Holzhackschnitzel (Schüttraummeter/a):]])=0,1,0)</f>
        <v>1</v>
      </c>
    </row>
    <row r="347" spans="1:28" x14ac:dyDescent="0.25">
      <c r="A347" s="1">
        <v>332</v>
      </c>
      <c r="B347" s="1" t="s">
        <v>76</v>
      </c>
      <c r="C347" s="1" t="s">
        <v>140</v>
      </c>
      <c r="D347" s="1" t="s">
        <v>4</v>
      </c>
      <c r="E347" s="1">
        <f>IF(Tabelle_Frageboegen[[#This Row],[Anschlussinteresse:]]="ja",1,0)</f>
        <v>1</v>
      </c>
      <c r="F347" s="1">
        <f>IF(Tabelle_Frageboegen[[#This Row],[Anschlussinteresse:]]="ja &amp; unklar",1,0)</f>
        <v>0</v>
      </c>
      <c r="G347" s="1">
        <f>IF(Tabelle_Frageboegen[[#This Row],[Anschlussinteresse:]]="unklar",1,0)</f>
        <v>0</v>
      </c>
      <c r="H347" s="1">
        <f>IF(Tabelle_Frageboegen[[#This Row],[Anschlussinteresse:]]="nein &amp; unklar",1,0)</f>
        <v>0</v>
      </c>
      <c r="I347" s="1">
        <f>IF(Tabelle_Frageboegen[[#This Row],[Anschlussinteresse:]]="nein",1,0)</f>
        <v>0</v>
      </c>
      <c r="J347" s="1" t="s">
        <v>10</v>
      </c>
      <c r="K347" s="1">
        <f>IF(ISNUMBER(SEARCH("Heizöl",Tabelle_Frageboegen[[#This Row],[Bisheriger Energieträger:]]))=TRUE,1,0)</f>
        <v>1</v>
      </c>
      <c r="L347" s="1">
        <f>IF(ISNUMBER(SEARCH("Erdgas",Tabelle_Frageboegen[[#This Row],[Bisheriger Energieträger:]]))=TRUE,1,0)</f>
        <v>0</v>
      </c>
      <c r="M347" s="1">
        <f>IF(ISNUMBER(SEARCH("Flüssiggas",Tabelle_Frageboegen[[#This Row],[Bisheriger Energieträger:]]))=TRUE,1,0)</f>
        <v>0</v>
      </c>
      <c r="N347" s="1">
        <f>IF(ISNUMBER(SEARCH("Strom",Tabelle_Frageboegen[[#This Row],[Bisheriger Energieträger:]]))=TRUE,1,0)</f>
        <v>0</v>
      </c>
      <c r="O347" s="1">
        <f>IF(ISNUMBER(SEARCH("Wärmepumpe",Tabelle_Frageboegen[[#This Row],[Bisheriger Energieträger:]]))=TRUE,1,0)</f>
        <v>0</v>
      </c>
      <c r="P347" s="1">
        <f>IF(ISNUMBER(SEARCH("Holz",Tabelle_Frageboegen[[#This Row],[Bisheriger Energieträger:]]))=TRUE,1,0)</f>
        <v>0</v>
      </c>
      <c r="Q347" s="1">
        <f>IF(ISNUMBER(SEARCH("Pellets",Tabelle_Frageboegen[[#This Row],[Bisheriger Energieträger:]]))=TRUE,1,0)</f>
        <v>0</v>
      </c>
      <c r="R347" s="1">
        <f>IF(ISNUMBER(SEARCH("Hackschnitzel",Tabelle_Frageboegen[[#This Row],[Bisheriger Energieträger:]]))=TRUE,1,0)</f>
        <v>0</v>
      </c>
      <c r="S347" s="1">
        <f>IF(ISNUMBER(SEARCH("anderes",Tabelle_Frageboegen[[#This Row],[Bisheriger Energieträger:]]))=TRUE,1,0)</f>
        <v>0</v>
      </c>
      <c r="T347" s="2">
        <v>2000</v>
      </c>
      <c r="U347" s="2">
        <v>0</v>
      </c>
      <c r="V347" s="2">
        <v>0</v>
      </c>
      <c r="W347" s="2">
        <v>0</v>
      </c>
      <c r="X347" s="2">
        <v>0</v>
      </c>
      <c r="Y347" s="2">
        <v>0</v>
      </c>
      <c r="Z347" s="2">
        <v>0</v>
      </c>
      <c r="AA347" s="2">
        <v>0</v>
      </c>
      <c r="AB347" s="3">
        <f>IF(SUM(Tabelle_Frageboegen[[#This Row],[Heizöl (l/a)]:[Holzhackschnitzel (Schüttraummeter/a):]])=0,1,0)</f>
        <v>0</v>
      </c>
    </row>
    <row r="348" spans="1:28" x14ac:dyDescent="0.25">
      <c r="A348" s="1">
        <v>333</v>
      </c>
      <c r="B348" s="1" t="s">
        <v>76</v>
      </c>
      <c r="C348" s="1" t="s">
        <v>140</v>
      </c>
      <c r="D348" s="1" t="s">
        <v>4</v>
      </c>
      <c r="E348" s="1">
        <f>IF(Tabelle_Frageboegen[[#This Row],[Anschlussinteresse:]]="ja",1,0)</f>
        <v>1</v>
      </c>
      <c r="F348" s="1">
        <f>IF(Tabelle_Frageboegen[[#This Row],[Anschlussinteresse:]]="ja &amp; unklar",1,0)</f>
        <v>0</v>
      </c>
      <c r="G348" s="1">
        <f>IF(Tabelle_Frageboegen[[#This Row],[Anschlussinteresse:]]="unklar",1,0)</f>
        <v>0</v>
      </c>
      <c r="H348" s="1">
        <f>IF(Tabelle_Frageboegen[[#This Row],[Anschlussinteresse:]]="nein &amp; unklar",1,0)</f>
        <v>0</v>
      </c>
      <c r="I348" s="1">
        <f>IF(Tabelle_Frageboegen[[#This Row],[Anschlussinteresse:]]="nein",1,0)</f>
        <v>0</v>
      </c>
      <c r="J348" s="1" t="s">
        <v>118</v>
      </c>
      <c r="K348" s="1">
        <f>IF(ISNUMBER(SEARCH("Heizöl",Tabelle_Frageboegen[[#This Row],[Bisheriger Energieträger:]]))=TRUE,1,0)</f>
        <v>1</v>
      </c>
      <c r="L348" s="1">
        <f>IF(ISNUMBER(SEARCH("Erdgas",Tabelle_Frageboegen[[#This Row],[Bisheriger Energieträger:]]))=TRUE,1,0)</f>
        <v>0</v>
      </c>
      <c r="M348" s="1">
        <f>IF(ISNUMBER(SEARCH("Flüssiggas",Tabelle_Frageboegen[[#This Row],[Bisheriger Energieträger:]]))=TRUE,1,0)</f>
        <v>0</v>
      </c>
      <c r="N348" s="1">
        <f>IF(ISNUMBER(SEARCH("Strom",Tabelle_Frageboegen[[#This Row],[Bisheriger Energieträger:]]))=TRUE,1,0)</f>
        <v>0</v>
      </c>
      <c r="O348" s="1">
        <f>IF(ISNUMBER(SEARCH("Wärmepumpe",Tabelle_Frageboegen[[#This Row],[Bisheriger Energieträger:]]))=TRUE,1,0)</f>
        <v>0</v>
      </c>
      <c r="P348" s="1">
        <f>IF(ISNUMBER(SEARCH("Holz",Tabelle_Frageboegen[[#This Row],[Bisheriger Energieträger:]]))=TRUE,1,0)</f>
        <v>1</v>
      </c>
      <c r="Q348" s="1">
        <f>IF(ISNUMBER(SEARCH("Pellets",Tabelle_Frageboegen[[#This Row],[Bisheriger Energieträger:]]))=TRUE,1,0)</f>
        <v>1</v>
      </c>
      <c r="R348" s="1">
        <f>IF(ISNUMBER(SEARCH("Hackschnitzel",Tabelle_Frageboegen[[#This Row],[Bisheriger Energieträger:]]))=TRUE,1,0)</f>
        <v>0</v>
      </c>
      <c r="S348" s="1">
        <f>IF(ISNUMBER(SEARCH("anderes",Tabelle_Frageboegen[[#This Row],[Bisheriger Energieträger:]]))=TRUE,1,0)</f>
        <v>0</v>
      </c>
      <c r="T348" s="2">
        <v>2100</v>
      </c>
      <c r="U348" s="2">
        <v>0</v>
      </c>
      <c r="V348" s="2">
        <v>0</v>
      </c>
      <c r="W348" s="2">
        <v>0</v>
      </c>
      <c r="X348" s="2">
        <v>0</v>
      </c>
      <c r="Y348" s="2">
        <v>0</v>
      </c>
      <c r="Z348" s="2">
        <v>1500</v>
      </c>
      <c r="AA348" s="2">
        <v>0</v>
      </c>
      <c r="AB348" s="3">
        <f>IF(SUM(Tabelle_Frageboegen[[#This Row],[Heizöl (l/a)]:[Holzhackschnitzel (Schüttraummeter/a):]])=0,1,0)</f>
        <v>0</v>
      </c>
    </row>
    <row r="349" spans="1:28" x14ac:dyDescent="0.25">
      <c r="A349" s="1">
        <v>334</v>
      </c>
      <c r="B349" s="1" t="s">
        <v>63</v>
      </c>
      <c r="C349" s="1" t="s">
        <v>140</v>
      </c>
      <c r="D349" s="1" t="s">
        <v>6</v>
      </c>
      <c r="E349" s="1">
        <f>IF(Tabelle_Frageboegen[[#This Row],[Anschlussinteresse:]]="ja",1,0)</f>
        <v>0</v>
      </c>
      <c r="F349" s="1">
        <f>IF(Tabelle_Frageboegen[[#This Row],[Anschlussinteresse:]]="ja &amp; unklar",1,0)</f>
        <v>0</v>
      </c>
      <c r="G349" s="1">
        <f>IF(Tabelle_Frageboegen[[#This Row],[Anschlussinteresse:]]="unklar",1,0)</f>
        <v>1</v>
      </c>
      <c r="H349" s="1">
        <f>IF(Tabelle_Frageboegen[[#This Row],[Anschlussinteresse:]]="nein &amp; unklar",1,0)</f>
        <v>0</v>
      </c>
      <c r="I349" s="1">
        <f>IF(Tabelle_Frageboegen[[#This Row],[Anschlussinteresse:]]="nein",1,0)</f>
        <v>0</v>
      </c>
      <c r="J349" s="1" t="s">
        <v>10</v>
      </c>
      <c r="K349" s="1">
        <f>IF(ISNUMBER(SEARCH("Heizöl",Tabelle_Frageboegen[[#This Row],[Bisheriger Energieträger:]]))=TRUE,1,0)</f>
        <v>1</v>
      </c>
      <c r="L349" s="1">
        <f>IF(ISNUMBER(SEARCH("Erdgas",Tabelle_Frageboegen[[#This Row],[Bisheriger Energieträger:]]))=TRUE,1,0)</f>
        <v>0</v>
      </c>
      <c r="M349" s="1">
        <f>IF(ISNUMBER(SEARCH("Flüssiggas",Tabelle_Frageboegen[[#This Row],[Bisheriger Energieträger:]]))=TRUE,1,0)</f>
        <v>0</v>
      </c>
      <c r="N349" s="1">
        <f>IF(ISNUMBER(SEARCH("Strom",Tabelle_Frageboegen[[#This Row],[Bisheriger Energieträger:]]))=TRUE,1,0)</f>
        <v>0</v>
      </c>
      <c r="O349" s="1">
        <f>IF(ISNUMBER(SEARCH("Wärmepumpe",Tabelle_Frageboegen[[#This Row],[Bisheriger Energieträger:]]))=TRUE,1,0)</f>
        <v>0</v>
      </c>
      <c r="P349" s="1">
        <f>IF(ISNUMBER(SEARCH("Holz",Tabelle_Frageboegen[[#This Row],[Bisheriger Energieträger:]]))=TRUE,1,0)</f>
        <v>0</v>
      </c>
      <c r="Q349" s="1">
        <f>IF(ISNUMBER(SEARCH("Pellets",Tabelle_Frageboegen[[#This Row],[Bisheriger Energieträger:]]))=TRUE,1,0)</f>
        <v>0</v>
      </c>
      <c r="R349" s="1">
        <f>IF(ISNUMBER(SEARCH("Hackschnitzel",Tabelle_Frageboegen[[#This Row],[Bisheriger Energieträger:]]))=TRUE,1,0)</f>
        <v>0</v>
      </c>
      <c r="S349" s="1">
        <f>IF(ISNUMBER(SEARCH("anderes",Tabelle_Frageboegen[[#This Row],[Bisheriger Energieträger:]]))=TRUE,1,0)</f>
        <v>0</v>
      </c>
      <c r="T349" s="2">
        <v>1600</v>
      </c>
      <c r="U349" s="2">
        <v>0</v>
      </c>
      <c r="V349" s="2">
        <v>0</v>
      </c>
      <c r="W349" s="2">
        <v>0</v>
      </c>
      <c r="X349" s="2">
        <v>0</v>
      </c>
      <c r="Y349" s="2">
        <v>0</v>
      </c>
      <c r="Z349" s="2">
        <v>0</v>
      </c>
      <c r="AA349" s="2">
        <v>0</v>
      </c>
      <c r="AB349" s="3">
        <f>IF(SUM(Tabelle_Frageboegen[[#This Row],[Heizöl (l/a)]:[Holzhackschnitzel (Schüttraummeter/a):]])=0,1,0)</f>
        <v>0</v>
      </c>
    </row>
    <row r="350" spans="1:28" x14ac:dyDescent="0.25">
      <c r="A350" s="1">
        <v>335</v>
      </c>
      <c r="B350" s="1" t="s">
        <v>63</v>
      </c>
      <c r="C350" s="1" t="s">
        <v>140</v>
      </c>
      <c r="D350" s="1" t="s">
        <v>8</v>
      </c>
      <c r="E350" s="1">
        <f>IF(Tabelle_Frageboegen[[#This Row],[Anschlussinteresse:]]="ja",1,0)</f>
        <v>0</v>
      </c>
      <c r="F350" s="1">
        <f>IF(Tabelle_Frageboegen[[#This Row],[Anschlussinteresse:]]="ja &amp; unklar",1,0)</f>
        <v>0</v>
      </c>
      <c r="G350" s="1">
        <f>IF(Tabelle_Frageboegen[[#This Row],[Anschlussinteresse:]]="unklar",1,0)</f>
        <v>0</v>
      </c>
      <c r="H350" s="1">
        <f>IF(Tabelle_Frageboegen[[#This Row],[Anschlussinteresse:]]="nein &amp; unklar",1,0)</f>
        <v>0</v>
      </c>
      <c r="I350" s="1">
        <f>IF(Tabelle_Frageboegen[[#This Row],[Anschlussinteresse:]]="nein",1,0)</f>
        <v>1</v>
      </c>
      <c r="J350" s="1" t="s">
        <v>11</v>
      </c>
      <c r="K350" s="1">
        <f>IF(ISNUMBER(SEARCH("Heizöl",Tabelle_Frageboegen[[#This Row],[Bisheriger Energieträger:]]))=TRUE,1,0)</f>
        <v>0</v>
      </c>
      <c r="L350" s="1">
        <f>IF(ISNUMBER(SEARCH("Erdgas",Tabelle_Frageboegen[[#This Row],[Bisheriger Energieträger:]]))=TRUE,1,0)</f>
        <v>1</v>
      </c>
      <c r="M350" s="1">
        <f>IF(ISNUMBER(SEARCH("Flüssiggas",Tabelle_Frageboegen[[#This Row],[Bisheriger Energieträger:]]))=TRUE,1,0)</f>
        <v>0</v>
      </c>
      <c r="N350" s="1">
        <f>IF(ISNUMBER(SEARCH("Strom",Tabelle_Frageboegen[[#This Row],[Bisheriger Energieträger:]]))=TRUE,1,0)</f>
        <v>0</v>
      </c>
      <c r="O350" s="1">
        <f>IF(ISNUMBER(SEARCH("Wärmepumpe",Tabelle_Frageboegen[[#This Row],[Bisheriger Energieträger:]]))=TRUE,1,0)</f>
        <v>0</v>
      </c>
      <c r="P350" s="1">
        <f>IF(ISNUMBER(SEARCH("Holz",Tabelle_Frageboegen[[#This Row],[Bisheriger Energieträger:]]))=TRUE,1,0)</f>
        <v>0</v>
      </c>
      <c r="Q350" s="1">
        <f>IF(ISNUMBER(SEARCH("Pellets",Tabelle_Frageboegen[[#This Row],[Bisheriger Energieträger:]]))=TRUE,1,0)</f>
        <v>0</v>
      </c>
      <c r="R350" s="1">
        <f>IF(ISNUMBER(SEARCH("Hackschnitzel",Tabelle_Frageboegen[[#This Row],[Bisheriger Energieträger:]]))=TRUE,1,0)</f>
        <v>0</v>
      </c>
      <c r="S350" s="1">
        <f>IF(ISNUMBER(SEARCH("anderes",Tabelle_Frageboegen[[#This Row],[Bisheriger Energieträger:]]))=TRUE,1,0)</f>
        <v>0</v>
      </c>
      <c r="T350" s="2">
        <v>0</v>
      </c>
      <c r="U350" s="2">
        <v>0</v>
      </c>
      <c r="V350" s="2">
        <v>0</v>
      </c>
      <c r="W350" s="2">
        <v>0</v>
      </c>
      <c r="X350" s="2">
        <v>0</v>
      </c>
      <c r="Y350" s="2">
        <v>0</v>
      </c>
      <c r="Z350" s="2">
        <v>0</v>
      </c>
      <c r="AA350" s="2">
        <v>0</v>
      </c>
      <c r="AB350" s="3">
        <f>IF(SUM(Tabelle_Frageboegen[[#This Row],[Heizöl (l/a)]:[Holzhackschnitzel (Schüttraummeter/a):]])=0,1,0)</f>
        <v>1</v>
      </c>
    </row>
    <row r="351" spans="1:28" x14ac:dyDescent="0.25">
      <c r="A351" s="1">
        <v>336</v>
      </c>
      <c r="B351" s="1" t="s">
        <v>63</v>
      </c>
      <c r="C351" s="1" t="s">
        <v>140</v>
      </c>
      <c r="D351" s="1" t="s">
        <v>4</v>
      </c>
      <c r="E351" s="1">
        <f>IF(Tabelle_Frageboegen[[#This Row],[Anschlussinteresse:]]="ja",1,0)</f>
        <v>1</v>
      </c>
      <c r="F351" s="1">
        <f>IF(Tabelle_Frageboegen[[#This Row],[Anschlussinteresse:]]="ja &amp; unklar",1,0)</f>
        <v>0</v>
      </c>
      <c r="G351" s="1">
        <f>IF(Tabelle_Frageboegen[[#This Row],[Anschlussinteresse:]]="unklar",1,0)</f>
        <v>0</v>
      </c>
      <c r="H351" s="1">
        <f>IF(Tabelle_Frageboegen[[#This Row],[Anschlussinteresse:]]="nein &amp; unklar",1,0)</f>
        <v>0</v>
      </c>
      <c r="I351" s="1">
        <f>IF(Tabelle_Frageboegen[[#This Row],[Anschlussinteresse:]]="nein",1,0)</f>
        <v>0</v>
      </c>
      <c r="J351" s="1" t="s">
        <v>39</v>
      </c>
      <c r="K351" s="1">
        <f>IF(ISNUMBER(SEARCH("Heizöl",Tabelle_Frageboegen[[#This Row],[Bisheriger Energieträger:]]))=TRUE,1,0)</f>
        <v>1</v>
      </c>
      <c r="L351" s="1">
        <f>IF(ISNUMBER(SEARCH("Erdgas",Tabelle_Frageboegen[[#This Row],[Bisheriger Energieträger:]]))=TRUE,1,0)</f>
        <v>0</v>
      </c>
      <c r="M351" s="1">
        <f>IF(ISNUMBER(SEARCH("Flüssiggas",Tabelle_Frageboegen[[#This Row],[Bisheriger Energieträger:]]))=TRUE,1,0)</f>
        <v>0</v>
      </c>
      <c r="N351" s="1">
        <f>IF(ISNUMBER(SEARCH("Strom",Tabelle_Frageboegen[[#This Row],[Bisheriger Energieträger:]]))=TRUE,1,0)</f>
        <v>0</v>
      </c>
      <c r="O351" s="1">
        <f>IF(ISNUMBER(SEARCH("Wärmepumpe",Tabelle_Frageboegen[[#This Row],[Bisheriger Energieträger:]]))=TRUE,1,0)</f>
        <v>0</v>
      </c>
      <c r="P351" s="1">
        <f>IF(ISNUMBER(SEARCH("Holz",Tabelle_Frageboegen[[#This Row],[Bisheriger Energieträger:]]))=TRUE,1,0)</f>
        <v>1</v>
      </c>
      <c r="Q351" s="1">
        <f>IF(ISNUMBER(SEARCH("Pellets",Tabelle_Frageboegen[[#This Row],[Bisheriger Energieträger:]]))=TRUE,1,0)</f>
        <v>0</v>
      </c>
      <c r="R351" s="1">
        <f>IF(ISNUMBER(SEARCH("Hackschnitzel",Tabelle_Frageboegen[[#This Row],[Bisheriger Energieträger:]]))=TRUE,1,0)</f>
        <v>0</v>
      </c>
      <c r="S351" s="1">
        <f>IF(ISNUMBER(SEARCH("anderes",Tabelle_Frageboegen[[#This Row],[Bisheriger Energieträger:]]))=TRUE,1,0)</f>
        <v>0</v>
      </c>
      <c r="T351" s="2">
        <v>2000</v>
      </c>
      <c r="U351" s="2">
        <v>0</v>
      </c>
      <c r="V351" s="2">
        <v>0</v>
      </c>
      <c r="W351" s="2">
        <v>0</v>
      </c>
      <c r="X351" s="2">
        <v>0</v>
      </c>
      <c r="Y351" s="2">
        <v>5</v>
      </c>
      <c r="Z351" s="2">
        <v>0</v>
      </c>
      <c r="AA351" s="2">
        <v>0</v>
      </c>
      <c r="AB351" s="3">
        <f>IF(SUM(Tabelle_Frageboegen[[#This Row],[Heizöl (l/a)]:[Holzhackschnitzel (Schüttraummeter/a):]])=0,1,0)</f>
        <v>0</v>
      </c>
    </row>
    <row r="352" spans="1:28" x14ac:dyDescent="0.25">
      <c r="A352" s="1">
        <v>337</v>
      </c>
      <c r="B352" s="1" t="s">
        <v>63</v>
      </c>
      <c r="C352" s="1" t="s">
        <v>140</v>
      </c>
      <c r="D352" s="1" t="s">
        <v>8</v>
      </c>
      <c r="E352" s="1">
        <f>IF(Tabelle_Frageboegen[[#This Row],[Anschlussinteresse:]]="ja",1,0)</f>
        <v>0</v>
      </c>
      <c r="F352" s="1">
        <f>IF(Tabelle_Frageboegen[[#This Row],[Anschlussinteresse:]]="ja &amp; unklar",1,0)</f>
        <v>0</v>
      </c>
      <c r="G352" s="1">
        <f>IF(Tabelle_Frageboegen[[#This Row],[Anschlussinteresse:]]="unklar",1,0)</f>
        <v>0</v>
      </c>
      <c r="H352" s="1">
        <f>IF(Tabelle_Frageboegen[[#This Row],[Anschlussinteresse:]]="nein &amp; unklar",1,0)</f>
        <v>0</v>
      </c>
      <c r="I352" s="1">
        <f>IF(Tabelle_Frageboegen[[#This Row],[Anschlussinteresse:]]="nein",1,0)</f>
        <v>1</v>
      </c>
      <c r="J352" s="1" t="s">
        <v>32</v>
      </c>
      <c r="K352" s="1">
        <f>IF(ISNUMBER(SEARCH("Heizöl",Tabelle_Frageboegen[[#This Row],[Bisheriger Energieträger:]]))=TRUE,1,0)</f>
        <v>0</v>
      </c>
      <c r="L352" s="1">
        <f>IF(ISNUMBER(SEARCH("Erdgas",Tabelle_Frageboegen[[#This Row],[Bisheriger Energieträger:]]))=TRUE,1,0)</f>
        <v>0</v>
      </c>
      <c r="M352" s="1">
        <f>IF(ISNUMBER(SEARCH("Flüssiggas",Tabelle_Frageboegen[[#This Row],[Bisheriger Energieträger:]]))=TRUE,1,0)</f>
        <v>0</v>
      </c>
      <c r="N352" s="1">
        <f>IF(ISNUMBER(SEARCH("Strom",Tabelle_Frageboegen[[#This Row],[Bisheriger Energieträger:]]))=TRUE,1,0)</f>
        <v>0</v>
      </c>
      <c r="O352" s="1">
        <f>IF(ISNUMBER(SEARCH("Wärmepumpe",Tabelle_Frageboegen[[#This Row],[Bisheriger Energieträger:]]))=TRUE,1,0)</f>
        <v>0</v>
      </c>
      <c r="P352" s="1">
        <f>IF(ISNUMBER(SEARCH("Holz",Tabelle_Frageboegen[[#This Row],[Bisheriger Energieträger:]]))=TRUE,1,0)</f>
        <v>0</v>
      </c>
      <c r="Q352" s="1">
        <f>IF(ISNUMBER(SEARCH("Pellets",Tabelle_Frageboegen[[#This Row],[Bisheriger Energieträger:]]))=TRUE,1,0)</f>
        <v>0</v>
      </c>
      <c r="R352" s="1">
        <f>IF(ISNUMBER(SEARCH("Hackschnitzel",Tabelle_Frageboegen[[#This Row],[Bisheriger Energieträger:]]))=TRUE,1,0)</f>
        <v>0</v>
      </c>
      <c r="S352" s="1">
        <f>IF(ISNUMBER(SEARCH("anderes",Tabelle_Frageboegen[[#This Row],[Bisheriger Energieträger:]]))=TRUE,1,0)</f>
        <v>0</v>
      </c>
      <c r="T352" s="2">
        <v>0</v>
      </c>
      <c r="U352" s="2">
        <v>0</v>
      </c>
      <c r="V352" s="2">
        <v>0</v>
      </c>
      <c r="W352" s="2">
        <v>0</v>
      </c>
      <c r="X352" s="2">
        <v>0</v>
      </c>
      <c r="Y352" s="2">
        <v>0</v>
      </c>
      <c r="Z352" s="2">
        <v>0</v>
      </c>
      <c r="AA352" s="2">
        <v>0</v>
      </c>
      <c r="AB352" s="3">
        <f>IF(SUM(Tabelle_Frageboegen[[#This Row],[Heizöl (l/a)]:[Holzhackschnitzel (Schüttraummeter/a):]])=0,1,0)</f>
        <v>1</v>
      </c>
    </row>
    <row r="353" spans="1:28" x14ac:dyDescent="0.25">
      <c r="A353" s="1">
        <v>338</v>
      </c>
      <c r="B353" s="1" t="s">
        <v>63</v>
      </c>
      <c r="C353" s="1" t="s">
        <v>140</v>
      </c>
      <c r="D353" s="1" t="s">
        <v>4</v>
      </c>
      <c r="E353" s="1">
        <f>IF(Tabelle_Frageboegen[[#This Row],[Anschlussinteresse:]]="ja",1,0)</f>
        <v>1</v>
      </c>
      <c r="F353" s="1">
        <f>IF(Tabelle_Frageboegen[[#This Row],[Anschlussinteresse:]]="ja &amp; unklar",1,0)</f>
        <v>0</v>
      </c>
      <c r="G353" s="1">
        <f>IF(Tabelle_Frageboegen[[#This Row],[Anschlussinteresse:]]="unklar",1,0)</f>
        <v>0</v>
      </c>
      <c r="H353" s="1">
        <f>IF(Tabelle_Frageboegen[[#This Row],[Anschlussinteresse:]]="nein &amp; unklar",1,0)</f>
        <v>0</v>
      </c>
      <c r="I353" s="1">
        <f>IF(Tabelle_Frageboegen[[#This Row],[Anschlussinteresse:]]="nein",1,0)</f>
        <v>0</v>
      </c>
      <c r="J353" s="1" t="s">
        <v>39</v>
      </c>
      <c r="K353" s="1">
        <f>IF(ISNUMBER(SEARCH("Heizöl",Tabelle_Frageboegen[[#This Row],[Bisheriger Energieträger:]]))=TRUE,1,0)</f>
        <v>1</v>
      </c>
      <c r="L353" s="1">
        <f>IF(ISNUMBER(SEARCH("Erdgas",Tabelle_Frageboegen[[#This Row],[Bisheriger Energieträger:]]))=TRUE,1,0)</f>
        <v>0</v>
      </c>
      <c r="M353" s="1">
        <f>IF(ISNUMBER(SEARCH("Flüssiggas",Tabelle_Frageboegen[[#This Row],[Bisheriger Energieträger:]]))=TRUE,1,0)</f>
        <v>0</v>
      </c>
      <c r="N353" s="1">
        <f>IF(ISNUMBER(SEARCH("Strom",Tabelle_Frageboegen[[#This Row],[Bisheriger Energieträger:]]))=TRUE,1,0)</f>
        <v>0</v>
      </c>
      <c r="O353" s="1">
        <f>IF(ISNUMBER(SEARCH("Wärmepumpe",Tabelle_Frageboegen[[#This Row],[Bisheriger Energieträger:]]))=TRUE,1,0)</f>
        <v>0</v>
      </c>
      <c r="P353" s="1">
        <f>IF(ISNUMBER(SEARCH("Holz",Tabelle_Frageboegen[[#This Row],[Bisheriger Energieträger:]]))=TRUE,1,0)</f>
        <v>1</v>
      </c>
      <c r="Q353" s="1">
        <f>IF(ISNUMBER(SEARCH("Pellets",Tabelle_Frageboegen[[#This Row],[Bisheriger Energieträger:]]))=TRUE,1,0)</f>
        <v>0</v>
      </c>
      <c r="R353" s="1">
        <f>IF(ISNUMBER(SEARCH("Hackschnitzel",Tabelle_Frageboegen[[#This Row],[Bisheriger Energieträger:]]))=TRUE,1,0)</f>
        <v>0</v>
      </c>
      <c r="S353" s="1">
        <f>IF(ISNUMBER(SEARCH("anderes",Tabelle_Frageboegen[[#This Row],[Bisheriger Energieträger:]]))=TRUE,1,0)</f>
        <v>0</v>
      </c>
      <c r="T353" s="2">
        <v>3000</v>
      </c>
      <c r="U353" s="2">
        <v>0</v>
      </c>
      <c r="V353" s="2">
        <v>0</v>
      </c>
      <c r="W353" s="2">
        <v>0</v>
      </c>
      <c r="X353" s="2">
        <v>0</v>
      </c>
      <c r="Y353" s="2">
        <v>15</v>
      </c>
      <c r="Z353" s="2">
        <v>0</v>
      </c>
      <c r="AA353" s="2">
        <v>0</v>
      </c>
      <c r="AB353" s="3">
        <f>IF(SUM(Tabelle_Frageboegen[[#This Row],[Heizöl (l/a)]:[Holzhackschnitzel (Schüttraummeter/a):]])=0,1,0)</f>
        <v>0</v>
      </c>
    </row>
    <row r="354" spans="1:28" x14ac:dyDescent="0.25">
      <c r="A354" s="1">
        <v>339</v>
      </c>
      <c r="B354" s="1" t="s">
        <v>119</v>
      </c>
      <c r="C354" s="1" t="s">
        <v>149</v>
      </c>
      <c r="D354" s="1" t="s">
        <v>4</v>
      </c>
      <c r="E354" s="1">
        <f>IF(Tabelle_Frageboegen[[#This Row],[Anschlussinteresse:]]="ja",1,0)</f>
        <v>1</v>
      </c>
      <c r="F354" s="1">
        <f>IF(Tabelle_Frageboegen[[#This Row],[Anschlussinteresse:]]="ja &amp; unklar",1,0)</f>
        <v>0</v>
      </c>
      <c r="G354" s="1">
        <f>IF(Tabelle_Frageboegen[[#This Row],[Anschlussinteresse:]]="unklar",1,0)</f>
        <v>0</v>
      </c>
      <c r="H354" s="1">
        <f>IF(Tabelle_Frageboegen[[#This Row],[Anschlussinteresse:]]="nein &amp; unklar",1,0)</f>
        <v>0</v>
      </c>
      <c r="I354" s="1">
        <f>IF(Tabelle_Frageboegen[[#This Row],[Anschlussinteresse:]]="nein",1,0)</f>
        <v>0</v>
      </c>
      <c r="J354" s="1" t="s">
        <v>10</v>
      </c>
      <c r="K354" s="1">
        <f>IF(ISNUMBER(SEARCH("Heizöl",Tabelle_Frageboegen[[#This Row],[Bisheriger Energieträger:]]))=TRUE,1,0)</f>
        <v>1</v>
      </c>
      <c r="L354" s="1">
        <f>IF(ISNUMBER(SEARCH("Erdgas",Tabelle_Frageboegen[[#This Row],[Bisheriger Energieträger:]]))=TRUE,1,0)</f>
        <v>0</v>
      </c>
      <c r="M354" s="1">
        <f>IF(ISNUMBER(SEARCH("Flüssiggas",Tabelle_Frageboegen[[#This Row],[Bisheriger Energieträger:]]))=TRUE,1,0)</f>
        <v>0</v>
      </c>
      <c r="N354" s="1">
        <f>IF(ISNUMBER(SEARCH("Strom",Tabelle_Frageboegen[[#This Row],[Bisheriger Energieträger:]]))=TRUE,1,0)</f>
        <v>0</v>
      </c>
      <c r="O354" s="1">
        <f>IF(ISNUMBER(SEARCH("Wärmepumpe",Tabelle_Frageboegen[[#This Row],[Bisheriger Energieträger:]]))=TRUE,1,0)</f>
        <v>0</v>
      </c>
      <c r="P354" s="1">
        <f>IF(ISNUMBER(SEARCH("Holz",Tabelle_Frageboegen[[#This Row],[Bisheriger Energieträger:]]))=TRUE,1,0)</f>
        <v>0</v>
      </c>
      <c r="Q354" s="1">
        <f>IF(ISNUMBER(SEARCH("Pellets",Tabelle_Frageboegen[[#This Row],[Bisheriger Energieträger:]]))=TRUE,1,0)</f>
        <v>0</v>
      </c>
      <c r="R354" s="1">
        <f>IF(ISNUMBER(SEARCH("Hackschnitzel",Tabelle_Frageboegen[[#This Row],[Bisheriger Energieträger:]]))=TRUE,1,0)</f>
        <v>0</v>
      </c>
      <c r="S354" s="1">
        <f>IF(ISNUMBER(SEARCH("anderes",Tabelle_Frageboegen[[#This Row],[Bisheriger Energieträger:]]))=TRUE,1,0)</f>
        <v>0</v>
      </c>
      <c r="T354" s="2">
        <v>2000</v>
      </c>
      <c r="U354" s="2">
        <v>0</v>
      </c>
      <c r="V354" s="2">
        <v>0</v>
      </c>
      <c r="W354" s="2">
        <v>0</v>
      </c>
      <c r="X354" s="2">
        <v>0</v>
      </c>
      <c r="Y354" s="2">
        <v>0</v>
      </c>
      <c r="Z354" s="2">
        <v>0</v>
      </c>
      <c r="AA354" s="2">
        <v>0</v>
      </c>
      <c r="AB354" s="3">
        <f>IF(SUM(Tabelle_Frageboegen[[#This Row],[Heizöl (l/a)]:[Holzhackschnitzel (Schüttraummeter/a):]])=0,1,0)</f>
        <v>0</v>
      </c>
    </row>
    <row r="355" spans="1:28" x14ac:dyDescent="0.25">
      <c r="A355" s="1">
        <v>340</v>
      </c>
      <c r="B355" s="1" t="s">
        <v>119</v>
      </c>
      <c r="C355" s="1" t="s">
        <v>149</v>
      </c>
      <c r="D355" s="1" t="s">
        <v>4</v>
      </c>
      <c r="E355" s="1">
        <f>IF(Tabelle_Frageboegen[[#This Row],[Anschlussinteresse:]]="ja",1,0)</f>
        <v>1</v>
      </c>
      <c r="F355" s="1">
        <f>IF(Tabelle_Frageboegen[[#This Row],[Anschlussinteresse:]]="ja &amp; unklar",1,0)</f>
        <v>0</v>
      </c>
      <c r="G355" s="1">
        <f>IF(Tabelle_Frageboegen[[#This Row],[Anschlussinteresse:]]="unklar",1,0)</f>
        <v>0</v>
      </c>
      <c r="H355" s="1">
        <f>IF(Tabelle_Frageboegen[[#This Row],[Anschlussinteresse:]]="nein &amp; unklar",1,0)</f>
        <v>0</v>
      </c>
      <c r="I355" s="1">
        <f>IF(Tabelle_Frageboegen[[#This Row],[Anschlussinteresse:]]="nein",1,0)</f>
        <v>0</v>
      </c>
      <c r="J355" s="1" t="s">
        <v>10</v>
      </c>
      <c r="K355" s="1">
        <f>IF(ISNUMBER(SEARCH("Heizöl",Tabelle_Frageboegen[[#This Row],[Bisheriger Energieträger:]]))=TRUE,1,0)</f>
        <v>1</v>
      </c>
      <c r="L355" s="1">
        <f>IF(ISNUMBER(SEARCH("Erdgas",Tabelle_Frageboegen[[#This Row],[Bisheriger Energieträger:]]))=TRUE,1,0)</f>
        <v>0</v>
      </c>
      <c r="M355" s="1">
        <f>IF(ISNUMBER(SEARCH("Flüssiggas",Tabelle_Frageboegen[[#This Row],[Bisheriger Energieträger:]]))=TRUE,1,0)</f>
        <v>0</v>
      </c>
      <c r="N355" s="1">
        <f>IF(ISNUMBER(SEARCH("Strom",Tabelle_Frageboegen[[#This Row],[Bisheriger Energieträger:]]))=TRUE,1,0)</f>
        <v>0</v>
      </c>
      <c r="O355" s="1">
        <f>IF(ISNUMBER(SEARCH("Wärmepumpe",Tabelle_Frageboegen[[#This Row],[Bisheriger Energieträger:]]))=TRUE,1,0)</f>
        <v>0</v>
      </c>
      <c r="P355" s="1">
        <f>IF(ISNUMBER(SEARCH("Holz",Tabelle_Frageboegen[[#This Row],[Bisheriger Energieträger:]]))=TRUE,1,0)</f>
        <v>0</v>
      </c>
      <c r="Q355" s="1">
        <f>IF(ISNUMBER(SEARCH("Pellets",Tabelle_Frageboegen[[#This Row],[Bisheriger Energieträger:]]))=TRUE,1,0)</f>
        <v>0</v>
      </c>
      <c r="R355" s="1">
        <f>IF(ISNUMBER(SEARCH("Hackschnitzel",Tabelle_Frageboegen[[#This Row],[Bisheriger Energieträger:]]))=TRUE,1,0)</f>
        <v>0</v>
      </c>
      <c r="S355" s="1">
        <f>IF(ISNUMBER(SEARCH("anderes",Tabelle_Frageboegen[[#This Row],[Bisheriger Energieträger:]]))=TRUE,1,0)</f>
        <v>0</v>
      </c>
      <c r="T355" s="2">
        <v>4000</v>
      </c>
      <c r="U355" s="2">
        <v>0</v>
      </c>
      <c r="V355" s="2">
        <v>0</v>
      </c>
      <c r="W355" s="2">
        <v>0</v>
      </c>
      <c r="X355" s="2">
        <v>0</v>
      </c>
      <c r="Y355" s="2">
        <v>0</v>
      </c>
      <c r="Z355" s="2">
        <v>0</v>
      </c>
      <c r="AA355" s="2">
        <v>0</v>
      </c>
      <c r="AB355" s="3">
        <f>IF(SUM(Tabelle_Frageboegen[[#This Row],[Heizöl (l/a)]:[Holzhackschnitzel (Schüttraummeter/a):]])=0,1,0)</f>
        <v>0</v>
      </c>
    </row>
    <row r="356" spans="1:28" x14ac:dyDescent="0.25">
      <c r="A356" s="1">
        <v>341</v>
      </c>
      <c r="B356" s="1" t="s">
        <v>64</v>
      </c>
      <c r="C356" s="1" t="s">
        <v>149</v>
      </c>
      <c r="D356" s="1" t="s">
        <v>6</v>
      </c>
      <c r="E356" s="1">
        <f>IF(Tabelle_Frageboegen[[#This Row],[Anschlussinteresse:]]="ja",1,0)</f>
        <v>0</v>
      </c>
      <c r="F356" s="1">
        <f>IF(Tabelle_Frageboegen[[#This Row],[Anschlussinteresse:]]="ja &amp; unklar",1,0)</f>
        <v>0</v>
      </c>
      <c r="G356" s="1">
        <f>IF(Tabelle_Frageboegen[[#This Row],[Anschlussinteresse:]]="unklar",1,0)</f>
        <v>1</v>
      </c>
      <c r="H356" s="1">
        <f>IF(Tabelle_Frageboegen[[#This Row],[Anschlussinteresse:]]="nein &amp; unklar",1,0)</f>
        <v>0</v>
      </c>
      <c r="I356" s="1">
        <f>IF(Tabelle_Frageboegen[[#This Row],[Anschlussinteresse:]]="nein",1,0)</f>
        <v>0</v>
      </c>
      <c r="J356" s="1" t="s">
        <v>11</v>
      </c>
      <c r="K356" s="1">
        <f>IF(ISNUMBER(SEARCH("Heizöl",Tabelle_Frageboegen[[#This Row],[Bisheriger Energieträger:]]))=TRUE,1,0)</f>
        <v>0</v>
      </c>
      <c r="L356" s="1">
        <f>IF(ISNUMBER(SEARCH("Erdgas",Tabelle_Frageboegen[[#This Row],[Bisheriger Energieträger:]]))=TRUE,1,0)</f>
        <v>1</v>
      </c>
      <c r="M356" s="1">
        <f>IF(ISNUMBER(SEARCH("Flüssiggas",Tabelle_Frageboegen[[#This Row],[Bisheriger Energieträger:]]))=TRUE,1,0)</f>
        <v>0</v>
      </c>
      <c r="N356" s="1">
        <f>IF(ISNUMBER(SEARCH("Strom",Tabelle_Frageboegen[[#This Row],[Bisheriger Energieträger:]]))=TRUE,1,0)</f>
        <v>0</v>
      </c>
      <c r="O356" s="1">
        <f>IF(ISNUMBER(SEARCH("Wärmepumpe",Tabelle_Frageboegen[[#This Row],[Bisheriger Energieträger:]]))=TRUE,1,0)</f>
        <v>0</v>
      </c>
      <c r="P356" s="1">
        <f>IF(ISNUMBER(SEARCH("Holz",Tabelle_Frageboegen[[#This Row],[Bisheriger Energieträger:]]))=TRUE,1,0)</f>
        <v>0</v>
      </c>
      <c r="Q356" s="1">
        <f>IF(ISNUMBER(SEARCH("Pellets",Tabelle_Frageboegen[[#This Row],[Bisheriger Energieträger:]]))=TRUE,1,0)</f>
        <v>0</v>
      </c>
      <c r="R356" s="1">
        <f>IF(ISNUMBER(SEARCH("Hackschnitzel",Tabelle_Frageboegen[[#This Row],[Bisheriger Energieträger:]]))=TRUE,1,0)</f>
        <v>0</v>
      </c>
      <c r="S356" s="1">
        <f>IF(ISNUMBER(SEARCH("anderes",Tabelle_Frageboegen[[#This Row],[Bisheriger Energieträger:]]))=TRUE,1,0)</f>
        <v>0</v>
      </c>
      <c r="T356" s="2">
        <v>0</v>
      </c>
      <c r="U356" s="2">
        <v>909.09090909090912</v>
      </c>
      <c r="V356" s="2">
        <v>0</v>
      </c>
      <c r="W356" s="2">
        <v>0</v>
      </c>
      <c r="X356" s="2">
        <v>0</v>
      </c>
      <c r="Y356" s="2">
        <v>0</v>
      </c>
      <c r="Z356" s="2">
        <v>0</v>
      </c>
      <c r="AA356" s="2">
        <v>0</v>
      </c>
      <c r="AB356" s="3">
        <f>IF(SUM(Tabelle_Frageboegen[[#This Row],[Heizöl (l/a)]:[Holzhackschnitzel (Schüttraummeter/a):]])=0,1,0)</f>
        <v>0</v>
      </c>
    </row>
    <row r="357" spans="1:28" x14ac:dyDescent="0.25">
      <c r="A357" s="1">
        <v>342</v>
      </c>
      <c r="B357" s="1" t="s">
        <v>94</v>
      </c>
      <c r="C357" s="1" t="s">
        <v>149</v>
      </c>
      <c r="D357" s="1" t="s">
        <v>8</v>
      </c>
      <c r="E357" s="1">
        <f>IF(Tabelle_Frageboegen[[#This Row],[Anschlussinteresse:]]="ja",1,0)</f>
        <v>0</v>
      </c>
      <c r="F357" s="1">
        <f>IF(Tabelle_Frageboegen[[#This Row],[Anschlussinteresse:]]="ja &amp; unklar",1,0)</f>
        <v>0</v>
      </c>
      <c r="G357" s="1">
        <f>IF(Tabelle_Frageboegen[[#This Row],[Anschlussinteresse:]]="unklar",1,0)</f>
        <v>0</v>
      </c>
      <c r="H357" s="1">
        <f>IF(Tabelle_Frageboegen[[#This Row],[Anschlussinteresse:]]="nein &amp; unklar",1,0)</f>
        <v>0</v>
      </c>
      <c r="I357" s="1">
        <f>IF(Tabelle_Frageboegen[[#This Row],[Anschlussinteresse:]]="nein",1,0)</f>
        <v>1</v>
      </c>
      <c r="J357" s="1" t="s">
        <v>10</v>
      </c>
      <c r="K357" s="1">
        <f>IF(ISNUMBER(SEARCH("Heizöl",Tabelle_Frageboegen[[#This Row],[Bisheriger Energieträger:]]))=TRUE,1,0)</f>
        <v>1</v>
      </c>
      <c r="L357" s="1">
        <f>IF(ISNUMBER(SEARCH("Erdgas",Tabelle_Frageboegen[[#This Row],[Bisheriger Energieträger:]]))=TRUE,1,0)</f>
        <v>0</v>
      </c>
      <c r="M357" s="1">
        <f>IF(ISNUMBER(SEARCH("Flüssiggas",Tabelle_Frageboegen[[#This Row],[Bisheriger Energieträger:]]))=TRUE,1,0)</f>
        <v>0</v>
      </c>
      <c r="N357" s="1">
        <f>IF(ISNUMBER(SEARCH("Strom",Tabelle_Frageboegen[[#This Row],[Bisheriger Energieträger:]]))=TRUE,1,0)</f>
        <v>0</v>
      </c>
      <c r="O357" s="1">
        <f>IF(ISNUMBER(SEARCH("Wärmepumpe",Tabelle_Frageboegen[[#This Row],[Bisheriger Energieträger:]]))=TRUE,1,0)</f>
        <v>0</v>
      </c>
      <c r="P357" s="1">
        <f>IF(ISNUMBER(SEARCH("Holz",Tabelle_Frageboegen[[#This Row],[Bisheriger Energieträger:]]))=TRUE,1,0)</f>
        <v>0</v>
      </c>
      <c r="Q357" s="1">
        <f>IF(ISNUMBER(SEARCH("Pellets",Tabelle_Frageboegen[[#This Row],[Bisheriger Energieträger:]]))=TRUE,1,0)</f>
        <v>0</v>
      </c>
      <c r="R357" s="1">
        <f>IF(ISNUMBER(SEARCH("Hackschnitzel",Tabelle_Frageboegen[[#This Row],[Bisheriger Energieträger:]]))=TRUE,1,0)</f>
        <v>0</v>
      </c>
      <c r="S357" s="1">
        <f>IF(ISNUMBER(SEARCH("anderes",Tabelle_Frageboegen[[#This Row],[Bisheriger Energieträger:]]))=TRUE,1,0)</f>
        <v>0</v>
      </c>
      <c r="T357" s="2">
        <v>3000</v>
      </c>
      <c r="U357" s="2">
        <v>0</v>
      </c>
      <c r="V357" s="2">
        <v>0</v>
      </c>
      <c r="W357" s="2">
        <v>0</v>
      </c>
      <c r="X357" s="2">
        <v>0</v>
      </c>
      <c r="Y357" s="2">
        <v>0</v>
      </c>
      <c r="Z357" s="2">
        <v>0</v>
      </c>
      <c r="AA357" s="2">
        <v>0</v>
      </c>
      <c r="AB357" s="3">
        <f>IF(SUM(Tabelle_Frageboegen[[#This Row],[Heizöl (l/a)]:[Holzhackschnitzel (Schüttraummeter/a):]])=0,1,0)</f>
        <v>0</v>
      </c>
    </row>
    <row r="358" spans="1:28" x14ac:dyDescent="0.25">
      <c r="A358" s="1">
        <v>343</v>
      </c>
      <c r="B358" s="1" t="s">
        <v>94</v>
      </c>
      <c r="C358" s="1" t="s">
        <v>149</v>
      </c>
      <c r="D358" s="1" t="s">
        <v>8</v>
      </c>
      <c r="E358" s="1">
        <f>IF(Tabelle_Frageboegen[[#This Row],[Anschlussinteresse:]]="ja",1,0)</f>
        <v>0</v>
      </c>
      <c r="F358" s="1">
        <f>IF(Tabelle_Frageboegen[[#This Row],[Anschlussinteresse:]]="ja &amp; unklar",1,0)</f>
        <v>0</v>
      </c>
      <c r="G358" s="1">
        <f>IF(Tabelle_Frageboegen[[#This Row],[Anschlussinteresse:]]="unklar",1,0)</f>
        <v>0</v>
      </c>
      <c r="H358" s="1">
        <f>IF(Tabelle_Frageboegen[[#This Row],[Anschlussinteresse:]]="nein &amp; unklar",1,0)</f>
        <v>0</v>
      </c>
      <c r="I358" s="1">
        <f>IF(Tabelle_Frageboegen[[#This Row],[Anschlussinteresse:]]="nein",1,0)</f>
        <v>1</v>
      </c>
      <c r="J358" s="1" t="s">
        <v>12</v>
      </c>
      <c r="K358" s="1">
        <f>IF(ISNUMBER(SEARCH("Heizöl",Tabelle_Frageboegen[[#This Row],[Bisheriger Energieträger:]]))=TRUE,1,0)</f>
        <v>0</v>
      </c>
      <c r="L358" s="1">
        <f>IF(ISNUMBER(SEARCH("Erdgas",Tabelle_Frageboegen[[#This Row],[Bisheriger Energieträger:]]))=TRUE,1,0)</f>
        <v>0</v>
      </c>
      <c r="M358" s="1">
        <f>IF(ISNUMBER(SEARCH("Flüssiggas",Tabelle_Frageboegen[[#This Row],[Bisheriger Energieträger:]]))=TRUE,1,0)</f>
        <v>1</v>
      </c>
      <c r="N358" s="1">
        <f>IF(ISNUMBER(SEARCH("Strom",Tabelle_Frageboegen[[#This Row],[Bisheriger Energieträger:]]))=TRUE,1,0)</f>
        <v>0</v>
      </c>
      <c r="O358" s="1">
        <f>IF(ISNUMBER(SEARCH("Wärmepumpe",Tabelle_Frageboegen[[#This Row],[Bisheriger Energieträger:]]))=TRUE,1,0)</f>
        <v>0</v>
      </c>
      <c r="P358" s="1">
        <f>IF(ISNUMBER(SEARCH("Holz",Tabelle_Frageboegen[[#This Row],[Bisheriger Energieträger:]]))=TRUE,1,0)</f>
        <v>0</v>
      </c>
      <c r="Q358" s="1">
        <f>IF(ISNUMBER(SEARCH("Pellets",Tabelle_Frageboegen[[#This Row],[Bisheriger Energieträger:]]))=TRUE,1,0)</f>
        <v>0</v>
      </c>
      <c r="R358" s="1">
        <f>IF(ISNUMBER(SEARCH("Hackschnitzel",Tabelle_Frageboegen[[#This Row],[Bisheriger Energieträger:]]))=TRUE,1,0)</f>
        <v>0</v>
      </c>
      <c r="S358" s="1">
        <f>IF(ISNUMBER(SEARCH("anderes",Tabelle_Frageboegen[[#This Row],[Bisheriger Energieträger:]]))=TRUE,1,0)</f>
        <v>0</v>
      </c>
      <c r="T358" s="2">
        <v>0</v>
      </c>
      <c r="U358" s="2">
        <v>0</v>
      </c>
      <c r="V358" s="2">
        <v>1500</v>
      </c>
      <c r="W358" s="2">
        <v>0</v>
      </c>
      <c r="X358" s="2">
        <v>0</v>
      </c>
      <c r="Y358" s="2">
        <v>0</v>
      </c>
      <c r="Z358" s="2">
        <v>0</v>
      </c>
      <c r="AA358" s="2">
        <v>0</v>
      </c>
      <c r="AB358" s="3">
        <f>IF(SUM(Tabelle_Frageboegen[[#This Row],[Heizöl (l/a)]:[Holzhackschnitzel (Schüttraummeter/a):]])=0,1,0)</f>
        <v>0</v>
      </c>
    </row>
    <row r="359" spans="1:28" x14ac:dyDescent="0.25">
      <c r="A359" s="1">
        <v>344</v>
      </c>
      <c r="B359" s="1" t="s">
        <v>55</v>
      </c>
      <c r="C359" s="1" t="s">
        <v>140</v>
      </c>
      <c r="D359" s="1" t="s">
        <v>4</v>
      </c>
      <c r="E359" s="1">
        <f>IF(Tabelle_Frageboegen[[#This Row],[Anschlussinteresse:]]="ja",1,0)</f>
        <v>1</v>
      </c>
      <c r="F359" s="1">
        <f>IF(Tabelle_Frageboegen[[#This Row],[Anschlussinteresse:]]="ja &amp; unklar",1,0)</f>
        <v>0</v>
      </c>
      <c r="G359" s="1">
        <f>IF(Tabelle_Frageboegen[[#This Row],[Anschlussinteresse:]]="unklar",1,0)</f>
        <v>0</v>
      </c>
      <c r="H359" s="1">
        <f>IF(Tabelle_Frageboegen[[#This Row],[Anschlussinteresse:]]="nein &amp; unklar",1,0)</f>
        <v>0</v>
      </c>
      <c r="I359" s="1">
        <f>IF(Tabelle_Frageboegen[[#This Row],[Anschlussinteresse:]]="nein",1,0)</f>
        <v>0</v>
      </c>
      <c r="J359" s="1" t="s">
        <v>53</v>
      </c>
      <c r="K359" s="1">
        <f>IF(ISNUMBER(SEARCH("Heizöl",Tabelle_Frageboegen[[#This Row],[Bisheriger Energieträger:]]))=TRUE,1,0)</f>
        <v>0</v>
      </c>
      <c r="L359" s="1">
        <f>IF(ISNUMBER(SEARCH("Erdgas",Tabelle_Frageboegen[[#This Row],[Bisheriger Energieträger:]]))=TRUE,1,0)</f>
        <v>1</v>
      </c>
      <c r="M359" s="1">
        <f>IF(ISNUMBER(SEARCH("Flüssiggas",Tabelle_Frageboegen[[#This Row],[Bisheriger Energieträger:]]))=TRUE,1,0)</f>
        <v>0</v>
      </c>
      <c r="N359" s="1">
        <f>IF(ISNUMBER(SEARCH("Strom",Tabelle_Frageboegen[[#This Row],[Bisheriger Energieträger:]]))=TRUE,1,0)</f>
        <v>0</v>
      </c>
      <c r="O359" s="1">
        <f>IF(ISNUMBER(SEARCH("Wärmepumpe",Tabelle_Frageboegen[[#This Row],[Bisheriger Energieträger:]]))=TRUE,1,0)</f>
        <v>0</v>
      </c>
      <c r="P359" s="1">
        <f>IF(ISNUMBER(SEARCH("Holz",Tabelle_Frageboegen[[#This Row],[Bisheriger Energieträger:]]))=TRUE,1,0)</f>
        <v>1</v>
      </c>
      <c r="Q359" s="1">
        <f>IF(ISNUMBER(SEARCH("Pellets",Tabelle_Frageboegen[[#This Row],[Bisheriger Energieträger:]]))=TRUE,1,0)</f>
        <v>0</v>
      </c>
      <c r="R359" s="1">
        <f>IF(ISNUMBER(SEARCH("Hackschnitzel",Tabelle_Frageboegen[[#This Row],[Bisheriger Energieträger:]]))=TRUE,1,0)</f>
        <v>0</v>
      </c>
      <c r="S359" s="1">
        <f>IF(ISNUMBER(SEARCH("anderes",Tabelle_Frageboegen[[#This Row],[Bisheriger Energieträger:]]))=TRUE,1,0)</f>
        <v>0</v>
      </c>
      <c r="T359" s="2">
        <v>0</v>
      </c>
      <c r="U359" s="2">
        <v>5600</v>
      </c>
      <c r="V359" s="2">
        <v>0</v>
      </c>
      <c r="W359" s="2">
        <v>0</v>
      </c>
      <c r="X359" s="2">
        <v>0</v>
      </c>
      <c r="Y359" s="2">
        <v>2</v>
      </c>
      <c r="Z359" s="2">
        <v>0</v>
      </c>
      <c r="AA359" s="2">
        <v>0</v>
      </c>
      <c r="AB359" s="3">
        <f>IF(SUM(Tabelle_Frageboegen[[#This Row],[Heizöl (l/a)]:[Holzhackschnitzel (Schüttraummeter/a):]])=0,1,0)</f>
        <v>0</v>
      </c>
    </row>
    <row r="360" spans="1:28" x14ac:dyDescent="0.25">
      <c r="A360" s="1">
        <v>345</v>
      </c>
      <c r="B360" s="1" t="s">
        <v>55</v>
      </c>
      <c r="C360" s="1" t="s">
        <v>140</v>
      </c>
      <c r="D360" s="1" t="s">
        <v>32</v>
      </c>
      <c r="E360" s="1">
        <f>IF(Tabelle_Frageboegen[[#This Row],[Anschlussinteresse:]]="ja",1,0)</f>
        <v>0</v>
      </c>
      <c r="F360" s="1">
        <f>IF(Tabelle_Frageboegen[[#This Row],[Anschlussinteresse:]]="ja &amp; unklar",1,0)</f>
        <v>0</v>
      </c>
      <c r="G360" s="1">
        <f>IF(Tabelle_Frageboegen[[#This Row],[Anschlussinteresse:]]="unklar",1,0)</f>
        <v>0</v>
      </c>
      <c r="H360" s="1">
        <f>IF(Tabelle_Frageboegen[[#This Row],[Anschlussinteresse:]]="nein &amp; unklar",1,0)</f>
        <v>0</v>
      </c>
      <c r="I360" s="1">
        <f>IF(Tabelle_Frageboegen[[#This Row],[Anschlussinteresse:]]="nein",1,0)</f>
        <v>0</v>
      </c>
      <c r="J360" s="1" t="s">
        <v>11</v>
      </c>
      <c r="K360" s="1">
        <f>IF(ISNUMBER(SEARCH("Heizöl",Tabelle_Frageboegen[[#This Row],[Bisheriger Energieträger:]]))=TRUE,1,0)</f>
        <v>0</v>
      </c>
      <c r="L360" s="1">
        <f>IF(ISNUMBER(SEARCH("Erdgas",Tabelle_Frageboegen[[#This Row],[Bisheriger Energieträger:]]))=TRUE,1,0)</f>
        <v>1</v>
      </c>
      <c r="M360" s="1">
        <f>IF(ISNUMBER(SEARCH("Flüssiggas",Tabelle_Frageboegen[[#This Row],[Bisheriger Energieträger:]]))=TRUE,1,0)</f>
        <v>0</v>
      </c>
      <c r="N360" s="1">
        <f>IF(ISNUMBER(SEARCH("Strom",Tabelle_Frageboegen[[#This Row],[Bisheriger Energieträger:]]))=TRUE,1,0)</f>
        <v>0</v>
      </c>
      <c r="O360" s="1">
        <f>IF(ISNUMBER(SEARCH("Wärmepumpe",Tabelle_Frageboegen[[#This Row],[Bisheriger Energieträger:]]))=TRUE,1,0)</f>
        <v>0</v>
      </c>
      <c r="P360" s="1">
        <f>IF(ISNUMBER(SEARCH("Holz",Tabelle_Frageboegen[[#This Row],[Bisheriger Energieträger:]]))=TRUE,1,0)</f>
        <v>0</v>
      </c>
      <c r="Q360" s="1">
        <f>IF(ISNUMBER(SEARCH("Pellets",Tabelle_Frageboegen[[#This Row],[Bisheriger Energieträger:]]))=TRUE,1,0)</f>
        <v>0</v>
      </c>
      <c r="R360" s="1">
        <f>IF(ISNUMBER(SEARCH("Hackschnitzel",Tabelle_Frageboegen[[#This Row],[Bisheriger Energieträger:]]))=TRUE,1,0)</f>
        <v>0</v>
      </c>
      <c r="S360" s="1">
        <f>IF(ISNUMBER(SEARCH("anderes",Tabelle_Frageboegen[[#This Row],[Bisheriger Energieträger:]]))=TRUE,1,0)</f>
        <v>0</v>
      </c>
      <c r="T360" s="2">
        <v>0</v>
      </c>
      <c r="U360" s="2">
        <v>1300</v>
      </c>
      <c r="V360" s="2">
        <v>0</v>
      </c>
      <c r="W360" s="2">
        <v>0</v>
      </c>
      <c r="X360" s="2">
        <v>0</v>
      </c>
      <c r="Y360" s="2">
        <v>0</v>
      </c>
      <c r="Z360" s="2">
        <v>0</v>
      </c>
      <c r="AA360" s="2">
        <v>0</v>
      </c>
      <c r="AB360" s="3">
        <f>IF(SUM(Tabelle_Frageboegen[[#This Row],[Heizöl (l/a)]:[Holzhackschnitzel (Schüttraummeter/a):]])=0,1,0)</f>
        <v>0</v>
      </c>
    </row>
    <row r="361" spans="1:28" x14ac:dyDescent="0.25">
      <c r="A361" s="1">
        <v>346</v>
      </c>
      <c r="B361" s="1" t="s">
        <v>57</v>
      </c>
      <c r="C361" s="1" t="s">
        <v>140</v>
      </c>
      <c r="D361" s="1" t="s">
        <v>8</v>
      </c>
      <c r="E361" s="1">
        <f>IF(Tabelle_Frageboegen[[#This Row],[Anschlussinteresse:]]="ja",1,0)</f>
        <v>0</v>
      </c>
      <c r="F361" s="1">
        <f>IF(Tabelle_Frageboegen[[#This Row],[Anschlussinteresse:]]="ja &amp; unklar",1,0)</f>
        <v>0</v>
      </c>
      <c r="G361" s="1">
        <f>IF(Tabelle_Frageboegen[[#This Row],[Anschlussinteresse:]]="unklar",1,0)</f>
        <v>0</v>
      </c>
      <c r="H361" s="1">
        <f>IF(Tabelle_Frageboegen[[#This Row],[Anschlussinteresse:]]="nein &amp; unklar",1,0)</f>
        <v>0</v>
      </c>
      <c r="I361" s="1">
        <f>IF(Tabelle_Frageboegen[[#This Row],[Anschlussinteresse:]]="nein",1,0)</f>
        <v>1</v>
      </c>
      <c r="J361" s="1" t="s">
        <v>10</v>
      </c>
      <c r="K361" s="1">
        <f>IF(ISNUMBER(SEARCH("Heizöl",Tabelle_Frageboegen[[#This Row],[Bisheriger Energieträger:]]))=TRUE,1,0)</f>
        <v>1</v>
      </c>
      <c r="L361" s="1">
        <f>IF(ISNUMBER(SEARCH("Erdgas",Tabelle_Frageboegen[[#This Row],[Bisheriger Energieträger:]]))=TRUE,1,0)</f>
        <v>0</v>
      </c>
      <c r="M361" s="1">
        <f>IF(ISNUMBER(SEARCH("Flüssiggas",Tabelle_Frageboegen[[#This Row],[Bisheriger Energieträger:]]))=TRUE,1,0)</f>
        <v>0</v>
      </c>
      <c r="N361" s="1">
        <f>IF(ISNUMBER(SEARCH("Strom",Tabelle_Frageboegen[[#This Row],[Bisheriger Energieträger:]]))=TRUE,1,0)</f>
        <v>0</v>
      </c>
      <c r="O361" s="1">
        <f>IF(ISNUMBER(SEARCH("Wärmepumpe",Tabelle_Frageboegen[[#This Row],[Bisheriger Energieträger:]]))=TRUE,1,0)</f>
        <v>0</v>
      </c>
      <c r="P361" s="1">
        <f>IF(ISNUMBER(SEARCH("Holz",Tabelle_Frageboegen[[#This Row],[Bisheriger Energieträger:]]))=TRUE,1,0)</f>
        <v>0</v>
      </c>
      <c r="Q361" s="1">
        <f>IF(ISNUMBER(SEARCH("Pellets",Tabelle_Frageboegen[[#This Row],[Bisheriger Energieträger:]]))=TRUE,1,0)</f>
        <v>0</v>
      </c>
      <c r="R361" s="1">
        <f>IF(ISNUMBER(SEARCH("Hackschnitzel",Tabelle_Frageboegen[[#This Row],[Bisheriger Energieträger:]]))=TRUE,1,0)</f>
        <v>0</v>
      </c>
      <c r="S361" s="1">
        <f>IF(ISNUMBER(SEARCH("anderes",Tabelle_Frageboegen[[#This Row],[Bisheriger Energieträger:]]))=TRUE,1,0)</f>
        <v>0</v>
      </c>
      <c r="T361" s="2">
        <v>2500</v>
      </c>
      <c r="U361" s="2">
        <v>0</v>
      </c>
      <c r="V361" s="2">
        <v>0</v>
      </c>
      <c r="W361" s="2">
        <v>0</v>
      </c>
      <c r="X361" s="2">
        <v>0</v>
      </c>
      <c r="Y361" s="2">
        <v>0</v>
      </c>
      <c r="Z361" s="2">
        <v>0</v>
      </c>
      <c r="AA361" s="2">
        <v>0</v>
      </c>
      <c r="AB361" s="3">
        <f>IF(SUM(Tabelle_Frageboegen[[#This Row],[Heizöl (l/a)]:[Holzhackschnitzel (Schüttraummeter/a):]])=0,1,0)</f>
        <v>0</v>
      </c>
    </row>
    <row r="362" spans="1:28" x14ac:dyDescent="0.25">
      <c r="A362" s="1">
        <v>347</v>
      </c>
      <c r="B362" s="1" t="s">
        <v>56</v>
      </c>
      <c r="C362" s="1" t="s">
        <v>140</v>
      </c>
      <c r="D362" s="1" t="s">
        <v>6</v>
      </c>
      <c r="E362" s="1">
        <f>IF(Tabelle_Frageboegen[[#This Row],[Anschlussinteresse:]]="ja",1,0)</f>
        <v>0</v>
      </c>
      <c r="F362" s="1">
        <f>IF(Tabelle_Frageboegen[[#This Row],[Anschlussinteresse:]]="ja &amp; unklar",1,0)</f>
        <v>0</v>
      </c>
      <c r="G362" s="1">
        <f>IF(Tabelle_Frageboegen[[#This Row],[Anschlussinteresse:]]="unklar",1,0)</f>
        <v>1</v>
      </c>
      <c r="H362" s="1">
        <f>IF(Tabelle_Frageboegen[[#This Row],[Anschlussinteresse:]]="nein &amp; unklar",1,0)</f>
        <v>0</v>
      </c>
      <c r="I362" s="1">
        <f>IF(Tabelle_Frageboegen[[#This Row],[Anschlussinteresse:]]="nein",1,0)</f>
        <v>0</v>
      </c>
      <c r="J362" s="1" t="s">
        <v>14</v>
      </c>
      <c r="K362" s="1">
        <f>IF(ISNUMBER(SEARCH("Heizöl",Tabelle_Frageboegen[[#This Row],[Bisheriger Energieträger:]]))=TRUE,1,0)</f>
        <v>0</v>
      </c>
      <c r="L362" s="1">
        <f>IF(ISNUMBER(SEARCH("Erdgas",Tabelle_Frageboegen[[#This Row],[Bisheriger Energieträger:]]))=TRUE,1,0)</f>
        <v>0</v>
      </c>
      <c r="M362" s="1">
        <f>IF(ISNUMBER(SEARCH("Flüssiggas",Tabelle_Frageboegen[[#This Row],[Bisheriger Energieträger:]]))=TRUE,1,0)</f>
        <v>0</v>
      </c>
      <c r="N362" s="1">
        <f>IF(ISNUMBER(SEARCH("Strom",Tabelle_Frageboegen[[#This Row],[Bisheriger Energieträger:]]))=TRUE,1,0)</f>
        <v>0</v>
      </c>
      <c r="O362" s="1">
        <f>IF(ISNUMBER(SEARCH("Wärmepumpe",Tabelle_Frageboegen[[#This Row],[Bisheriger Energieträger:]]))=TRUE,1,0)</f>
        <v>1</v>
      </c>
      <c r="P362" s="1">
        <f>IF(ISNUMBER(SEARCH("Holz",Tabelle_Frageboegen[[#This Row],[Bisheriger Energieträger:]]))=TRUE,1,0)</f>
        <v>0</v>
      </c>
      <c r="Q362" s="1">
        <f>IF(ISNUMBER(SEARCH("Pellets",Tabelle_Frageboegen[[#This Row],[Bisheriger Energieträger:]]))=TRUE,1,0)</f>
        <v>0</v>
      </c>
      <c r="R362" s="1">
        <f>IF(ISNUMBER(SEARCH("Hackschnitzel",Tabelle_Frageboegen[[#This Row],[Bisheriger Energieträger:]]))=TRUE,1,0)</f>
        <v>0</v>
      </c>
      <c r="S362" s="1">
        <f>IF(ISNUMBER(SEARCH("anderes",Tabelle_Frageboegen[[#This Row],[Bisheriger Energieträger:]]))=TRUE,1,0)</f>
        <v>0</v>
      </c>
      <c r="T362" s="2">
        <v>0</v>
      </c>
      <c r="U362" s="2">
        <v>0</v>
      </c>
      <c r="V362" s="2">
        <v>0</v>
      </c>
      <c r="W362" s="2">
        <v>0</v>
      </c>
      <c r="X362" s="2">
        <v>3200</v>
      </c>
      <c r="Y362" s="2">
        <v>0</v>
      </c>
      <c r="Z362" s="2">
        <v>0</v>
      </c>
      <c r="AA362" s="2">
        <v>0</v>
      </c>
      <c r="AB362" s="3">
        <f>IF(SUM(Tabelle_Frageboegen[[#This Row],[Heizöl (l/a)]:[Holzhackschnitzel (Schüttraummeter/a):]])=0,1,0)</f>
        <v>0</v>
      </c>
    </row>
    <row r="363" spans="1:28" x14ac:dyDescent="0.25">
      <c r="A363" s="1">
        <v>348</v>
      </c>
      <c r="B363" s="1" t="s">
        <v>64</v>
      </c>
      <c r="C363" s="1" t="s">
        <v>149</v>
      </c>
      <c r="D363" s="1" t="s">
        <v>8</v>
      </c>
      <c r="E363" s="1">
        <f>IF(Tabelle_Frageboegen[[#This Row],[Anschlussinteresse:]]="ja",1,0)</f>
        <v>0</v>
      </c>
      <c r="F363" s="1">
        <f>IF(Tabelle_Frageboegen[[#This Row],[Anschlussinteresse:]]="ja &amp; unklar",1,0)</f>
        <v>0</v>
      </c>
      <c r="G363" s="1">
        <f>IF(Tabelle_Frageboegen[[#This Row],[Anschlussinteresse:]]="unklar",1,0)</f>
        <v>0</v>
      </c>
      <c r="H363" s="1">
        <f>IF(Tabelle_Frageboegen[[#This Row],[Anschlussinteresse:]]="nein &amp; unklar",1,0)</f>
        <v>0</v>
      </c>
      <c r="I363" s="1">
        <f>IF(Tabelle_Frageboegen[[#This Row],[Anschlussinteresse:]]="nein",1,0)</f>
        <v>1</v>
      </c>
      <c r="J363" s="1" t="s">
        <v>35</v>
      </c>
      <c r="K363" s="1">
        <f>IF(ISNUMBER(SEARCH("Heizöl",Tabelle_Frageboegen[[#This Row],[Bisheriger Energieträger:]]))=TRUE,1,0)</f>
        <v>0</v>
      </c>
      <c r="L363" s="1">
        <f>IF(ISNUMBER(SEARCH("Erdgas",Tabelle_Frageboegen[[#This Row],[Bisheriger Energieträger:]]))=TRUE,1,0)</f>
        <v>0</v>
      </c>
      <c r="M363" s="1">
        <f>IF(ISNUMBER(SEARCH("Flüssiggas",Tabelle_Frageboegen[[#This Row],[Bisheriger Energieträger:]]))=TRUE,1,0)</f>
        <v>1</v>
      </c>
      <c r="N363" s="1">
        <f>IF(ISNUMBER(SEARCH("Strom",Tabelle_Frageboegen[[#This Row],[Bisheriger Energieträger:]]))=TRUE,1,0)</f>
        <v>0</v>
      </c>
      <c r="O363" s="1">
        <f>IF(ISNUMBER(SEARCH("Wärmepumpe",Tabelle_Frageboegen[[#This Row],[Bisheriger Energieträger:]]))=TRUE,1,0)</f>
        <v>0</v>
      </c>
      <c r="P363" s="1">
        <f>IF(ISNUMBER(SEARCH("Holz",Tabelle_Frageboegen[[#This Row],[Bisheriger Energieträger:]]))=TRUE,1,0)</f>
        <v>1</v>
      </c>
      <c r="Q363" s="1">
        <f>IF(ISNUMBER(SEARCH("Pellets",Tabelle_Frageboegen[[#This Row],[Bisheriger Energieträger:]]))=TRUE,1,0)</f>
        <v>0</v>
      </c>
      <c r="R363" s="1">
        <f>IF(ISNUMBER(SEARCH("Hackschnitzel",Tabelle_Frageboegen[[#This Row],[Bisheriger Energieträger:]]))=TRUE,1,0)</f>
        <v>0</v>
      </c>
      <c r="S363" s="1">
        <f>IF(ISNUMBER(SEARCH("anderes",Tabelle_Frageboegen[[#This Row],[Bisheriger Energieträger:]]))=TRUE,1,0)</f>
        <v>0</v>
      </c>
      <c r="T363" s="2">
        <v>0</v>
      </c>
      <c r="U363" s="2">
        <v>0</v>
      </c>
      <c r="V363" s="2">
        <v>2200</v>
      </c>
      <c r="W363" s="2">
        <v>0</v>
      </c>
      <c r="X363" s="2">
        <v>0</v>
      </c>
      <c r="Y363" s="2">
        <v>6</v>
      </c>
      <c r="Z363" s="2">
        <v>0</v>
      </c>
      <c r="AA363" s="2">
        <v>0</v>
      </c>
      <c r="AB363" s="3">
        <f>IF(SUM(Tabelle_Frageboegen[[#This Row],[Heizöl (l/a)]:[Holzhackschnitzel (Schüttraummeter/a):]])=0,1,0)</f>
        <v>0</v>
      </c>
    </row>
    <row r="364" spans="1:28" x14ac:dyDescent="0.25">
      <c r="A364" s="1">
        <v>349</v>
      </c>
      <c r="B364" s="1" t="s">
        <v>36</v>
      </c>
      <c r="C364" s="1" t="s">
        <v>140</v>
      </c>
      <c r="D364" s="1" t="s">
        <v>4</v>
      </c>
      <c r="E364" s="1">
        <f>IF(Tabelle_Frageboegen[[#This Row],[Anschlussinteresse:]]="ja",1,0)</f>
        <v>1</v>
      </c>
      <c r="F364" s="1">
        <f>IF(Tabelle_Frageboegen[[#This Row],[Anschlussinteresse:]]="ja &amp; unklar",1,0)</f>
        <v>0</v>
      </c>
      <c r="G364" s="1">
        <f>IF(Tabelle_Frageboegen[[#This Row],[Anschlussinteresse:]]="unklar",1,0)</f>
        <v>0</v>
      </c>
      <c r="H364" s="1">
        <f>IF(Tabelle_Frageboegen[[#This Row],[Anschlussinteresse:]]="nein &amp; unklar",1,0)</f>
        <v>0</v>
      </c>
      <c r="I364" s="1">
        <f>IF(Tabelle_Frageboegen[[#This Row],[Anschlussinteresse:]]="nein",1,0)</f>
        <v>0</v>
      </c>
      <c r="J364" s="1" t="s">
        <v>10</v>
      </c>
      <c r="K364" s="1">
        <f>IF(ISNUMBER(SEARCH("Heizöl",Tabelle_Frageboegen[[#This Row],[Bisheriger Energieträger:]]))=TRUE,1,0)</f>
        <v>1</v>
      </c>
      <c r="L364" s="1">
        <f>IF(ISNUMBER(SEARCH("Erdgas",Tabelle_Frageboegen[[#This Row],[Bisheriger Energieträger:]]))=TRUE,1,0)</f>
        <v>0</v>
      </c>
      <c r="M364" s="1">
        <f>IF(ISNUMBER(SEARCH("Flüssiggas",Tabelle_Frageboegen[[#This Row],[Bisheriger Energieträger:]]))=TRUE,1,0)</f>
        <v>0</v>
      </c>
      <c r="N364" s="1">
        <f>IF(ISNUMBER(SEARCH("Strom",Tabelle_Frageboegen[[#This Row],[Bisheriger Energieträger:]]))=TRUE,1,0)</f>
        <v>0</v>
      </c>
      <c r="O364" s="1">
        <f>IF(ISNUMBER(SEARCH("Wärmepumpe",Tabelle_Frageboegen[[#This Row],[Bisheriger Energieträger:]]))=TRUE,1,0)</f>
        <v>0</v>
      </c>
      <c r="P364" s="1">
        <f>IF(ISNUMBER(SEARCH("Holz",Tabelle_Frageboegen[[#This Row],[Bisheriger Energieträger:]]))=TRUE,1,0)</f>
        <v>0</v>
      </c>
      <c r="Q364" s="1">
        <f>IF(ISNUMBER(SEARCH("Pellets",Tabelle_Frageboegen[[#This Row],[Bisheriger Energieträger:]]))=TRUE,1,0)</f>
        <v>0</v>
      </c>
      <c r="R364" s="1">
        <f>IF(ISNUMBER(SEARCH("Hackschnitzel",Tabelle_Frageboegen[[#This Row],[Bisheriger Energieträger:]]))=TRUE,1,0)</f>
        <v>0</v>
      </c>
      <c r="S364" s="1">
        <f>IF(ISNUMBER(SEARCH("anderes",Tabelle_Frageboegen[[#This Row],[Bisheriger Energieträger:]]))=TRUE,1,0)</f>
        <v>0</v>
      </c>
      <c r="T364" s="2">
        <v>1700</v>
      </c>
      <c r="U364" s="2">
        <v>0</v>
      </c>
      <c r="V364" s="2">
        <v>0</v>
      </c>
      <c r="W364" s="2">
        <v>0</v>
      </c>
      <c r="X364" s="2">
        <v>0</v>
      </c>
      <c r="Y364" s="2">
        <v>0</v>
      </c>
      <c r="Z364" s="2">
        <v>0</v>
      </c>
      <c r="AA364" s="2">
        <v>0</v>
      </c>
      <c r="AB364" s="3">
        <f>IF(SUM(Tabelle_Frageboegen[[#This Row],[Heizöl (l/a)]:[Holzhackschnitzel (Schüttraummeter/a):]])=0,1,0)</f>
        <v>0</v>
      </c>
    </row>
    <row r="365" spans="1:28" x14ac:dyDescent="0.25">
      <c r="A365" s="1">
        <v>350</v>
      </c>
      <c r="B365" s="1" t="s">
        <v>36</v>
      </c>
      <c r="C365" s="1" t="s">
        <v>140</v>
      </c>
      <c r="D365" s="1" t="s">
        <v>4</v>
      </c>
      <c r="E365" s="1">
        <f>IF(Tabelle_Frageboegen[[#This Row],[Anschlussinteresse:]]="ja",1,0)</f>
        <v>1</v>
      </c>
      <c r="F365" s="1">
        <f>IF(Tabelle_Frageboegen[[#This Row],[Anschlussinteresse:]]="ja &amp; unklar",1,0)</f>
        <v>0</v>
      </c>
      <c r="G365" s="1">
        <f>IF(Tabelle_Frageboegen[[#This Row],[Anschlussinteresse:]]="unklar",1,0)</f>
        <v>0</v>
      </c>
      <c r="H365" s="1">
        <f>IF(Tabelle_Frageboegen[[#This Row],[Anschlussinteresse:]]="nein &amp; unklar",1,0)</f>
        <v>0</v>
      </c>
      <c r="I365" s="1">
        <f>IF(Tabelle_Frageboegen[[#This Row],[Anschlussinteresse:]]="nein",1,0)</f>
        <v>0</v>
      </c>
      <c r="J365" s="1" t="s">
        <v>10</v>
      </c>
      <c r="K365" s="1">
        <f>IF(ISNUMBER(SEARCH("Heizöl",Tabelle_Frageboegen[[#This Row],[Bisheriger Energieträger:]]))=TRUE,1,0)</f>
        <v>1</v>
      </c>
      <c r="L365" s="1">
        <f>IF(ISNUMBER(SEARCH("Erdgas",Tabelle_Frageboegen[[#This Row],[Bisheriger Energieträger:]]))=TRUE,1,0)</f>
        <v>0</v>
      </c>
      <c r="M365" s="1">
        <f>IF(ISNUMBER(SEARCH("Flüssiggas",Tabelle_Frageboegen[[#This Row],[Bisheriger Energieträger:]]))=TRUE,1,0)</f>
        <v>0</v>
      </c>
      <c r="N365" s="1">
        <f>IF(ISNUMBER(SEARCH("Strom",Tabelle_Frageboegen[[#This Row],[Bisheriger Energieträger:]]))=TRUE,1,0)</f>
        <v>0</v>
      </c>
      <c r="O365" s="1">
        <f>IF(ISNUMBER(SEARCH("Wärmepumpe",Tabelle_Frageboegen[[#This Row],[Bisheriger Energieträger:]]))=TRUE,1,0)</f>
        <v>0</v>
      </c>
      <c r="P365" s="1">
        <f>IF(ISNUMBER(SEARCH("Holz",Tabelle_Frageboegen[[#This Row],[Bisheriger Energieträger:]]))=TRUE,1,0)</f>
        <v>0</v>
      </c>
      <c r="Q365" s="1">
        <f>IF(ISNUMBER(SEARCH("Pellets",Tabelle_Frageboegen[[#This Row],[Bisheriger Energieträger:]]))=TRUE,1,0)</f>
        <v>0</v>
      </c>
      <c r="R365" s="1">
        <f>IF(ISNUMBER(SEARCH("Hackschnitzel",Tabelle_Frageboegen[[#This Row],[Bisheriger Energieträger:]]))=TRUE,1,0)</f>
        <v>0</v>
      </c>
      <c r="S365" s="1">
        <f>IF(ISNUMBER(SEARCH("anderes",Tabelle_Frageboegen[[#This Row],[Bisheriger Energieträger:]]))=TRUE,1,0)</f>
        <v>0</v>
      </c>
      <c r="T365" s="2">
        <v>1500</v>
      </c>
      <c r="U365" s="2">
        <v>0</v>
      </c>
      <c r="V365" s="2">
        <v>0</v>
      </c>
      <c r="W365" s="2">
        <v>0</v>
      </c>
      <c r="X365" s="2">
        <v>0</v>
      </c>
      <c r="Y365" s="2">
        <v>0</v>
      </c>
      <c r="Z365" s="2">
        <v>0</v>
      </c>
      <c r="AA365" s="2">
        <v>0</v>
      </c>
      <c r="AB365" s="3">
        <f>IF(SUM(Tabelle_Frageboegen[[#This Row],[Heizöl (l/a)]:[Holzhackschnitzel (Schüttraummeter/a):]])=0,1,0)</f>
        <v>0</v>
      </c>
    </row>
    <row r="366" spans="1:28" x14ac:dyDescent="0.25">
      <c r="A366" s="1">
        <v>351</v>
      </c>
      <c r="B366" s="1" t="s">
        <v>67</v>
      </c>
      <c r="C366" s="1" t="s">
        <v>140</v>
      </c>
      <c r="D366" s="1" t="s">
        <v>4</v>
      </c>
      <c r="E366" s="1">
        <f>IF(Tabelle_Frageboegen[[#This Row],[Anschlussinteresse:]]="ja",1,0)</f>
        <v>1</v>
      </c>
      <c r="F366" s="1">
        <f>IF(Tabelle_Frageboegen[[#This Row],[Anschlussinteresse:]]="ja &amp; unklar",1,0)</f>
        <v>0</v>
      </c>
      <c r="G366" s="1">
        <f>IF(Tabelle_Frageboegen[[#This Row],[Anschlussinteresse:]]="unklar",1,0)</f>
        <v>0</v>
      </c>
      <c r="H366" s="1">
        <f>IF(Tabelle_Frageboegen[[#This Row],[Anschlussinteresse:]]="nein &amp; unklar",1,0)</f>
        <v>0</v>
      </c>
      <c r="I366" s="1">
        <f>IF(Tabelle_Frageboegen[[#This Row],[Anschlussinteresse:]]="nein",1,0)</f>
        <v>0</v>
      </c>
      <c r="J366" s="1" t="s">
        <v>10</v>
      </c>
      <c r="K366" s="1">
        <f>IF(ISNUMBER(SEARCH("Heizöl",Tabelle_Frageboegen[[#This Row],[Bisheriger Energieträger:]]))=TRUE,1,0)</f>
        <v>1</v>
      </c>
      <c r="L366" s="1">
        <f>IF(ISNUMBER(SEARCH("Erdgas",Tabelle_Frageboegen[[#This Row],[Bisheriger Energieträger:]]))=TRUE,1,0)</f>
        <v>0</v>
      </c>
      <c r="M366" s="1">
        <f>IF(ISNUMBER(SEARCH("Flüssiggas",Tabelle_Frageboegen[[#This Row],[Bisheriger Energieträger:]]))=TRUE,1,0)</f>
        <v>0</v>
      </c>
      <c r="N366" s="1">
        <f>IF(ISNUMBER(SEARCH("Strom",Tabelle_Frageboegen[[#This Row],[Bisheriger Energieträger:]]))=TRUE,1,0)</f>
        <v>0</v>
      </c>
      <c r="O366" s="1">
        <f>IF(ISNUMBER(SEARCH("Wärmepumpe",Tabelle_Frageboegen[[#This Row],[Bisheriger Energieträger:]]))=TRUE,1,0)</f>
        <v>0</v>
      </c>
      <c r="P366" s="1">
        <f>IF(ISNUMBER(SEARCH("Holz",Tabelle_Frageboegen[[#This Row],[Bisheriger Energieträger:]]))=TRUE,1,0)</f>
        <v>0</v>
      </c>
      <c r="Q366" s="1">
        <f>IF(ISNUMBER(SEARCH("Pellets",Tabelle_Frageboegen[[#This Row],[Bisheriger Energieträger:]]))=TRUE,1,0)</f>
        <v>0</v>
      </c>
      <c r="R366" s="1">
        <f>IF(ISNUMBER(SEARCH("Hackschnitzel",Tabelle_Frageboegen[[#This Row],[Bisheriger Energieträger:]]))=TRUE,1,0)</f>
        <v>0</v>
      </c>
      <c r="S366" s="1">
        <f>IF(ISNUMBER(SEARCH("anderes",Tabelle_Frageboegen[[#This Row],[Bisheriger Energieträger:]]))=TRUE,1,0)</f>
        <v>0</v>
      </c>
      <c r="T366" s="2">
        <v>2600</v>
      </c>
      <c r="U366" s="2">
        <v>0</v>
      </c>
      <c r="V366" s="2">
        <v>0</v>
      </c>
      <c r="W366" s="2">
        <v>0</v>
      </c>
      <c r="X366" s="2">
        <v>0</v>
      </c>
      <c r="Y366" s="2">
        <v>0</v>
      </c>
      <c r="Z366" s="2">
        <v>0</v>
      </c>
      <c r="AA366" s="2">
        <v>0</v>
      </c>
      <c r="AB366" s="3">
        <f>IF(SUM(Tabelle_Frageboegen[[#This Row],[Heizöl (l/a)]:[Holzhackschnitzel (Schüttraummeter/a):]])=0,1,0)</f>
        <v>0</v>
      </c>
    </row>
    <row r="367" spans="1:28" x14ac:dyDescent="0.25">
      <c r="A367" s="1">
        <v>352</v>
      </c>
      <c r="B367" s="1" t="s">
        <v>36</v>
      </c>
      <c r="C367" s="1" t="s">
        <v>140</v>
      </c>
      <c r="D367" s="1" t="s">
        <v>4</v>
      </c>
      <c r="E367" s="1">
        <f>IF(Tabelle_Frageboegen[[#This Row],[Anschlussinteresse:]]="ja",1,0)</f>
        <v>1</v>
      </c>
      <c r="F367" s="1">
        <f>IF(Tabelle_Frageboegen[[#This Row],[Anschlussinteresse:]]="ja &amp; unklar",1,0)</f>
        <v>0</v>
      </c>
      <c r="G367" s="1">
        <f>IF(Tabelle_Frageboegen[[#This Row],[Anschlussinteresse:]]="unklar",1,0)</f>
        <v>0</v>
      </c>
      <c r="H367" s="1">
        <f>IF(Tabelle_Frageboegen[[#This Row],[Anschlussinteresse:]]="nein &amp; unklar",1,0)</f>
        <v>0</v>
      </c>
      <c r="I367" s="1">
        <f>IF(Tabelle_Frageboegen[[#This Row],[Anschlussinteresse:]]="nein",1,0)</f>
        <v>0</v>
      </c>
      <c r="J367" s="1" t="s">
        <v>10</v>
      </c>
      <c r="K367" s="1">
        <f>IF(ISNUMBER(SEARCH("Heizöl",Tabelle_Frageboegen[[#This Row],[Bisheriger Energieträger:]]))=TRUE,1,0)</f>
        <v>1</v>
      </c>
      <c r="L367" s="1">
        <f>IF(ISNUMBER(SEARCH("Erdgas",Tabelle_Frageboegen[[#This Row],[Bisheriger Energieträger:]]))=TRUE,1,0)</f>
        <v>0</v>
      </c>
      <c r="M367" s="1">
        <f>IF(ISNUMBER(SEARCH("Flüssiggas",Tabelle_Frageboegen[[#This Row],[Bisheriger Energieträger:]]))=TRUE,1,0)</f>
        <v>0</v>
      </c>
      <c r="N367" s="1">
        <f>IF(ISNUMBER(SEARCH("Strom",Tabelle_Frageboegen[[#This Row],[Bisheriger Energieträger:]]))=TRUE,1,0)</f>
        <v>0</v>
      </c>
      <c r="O367" s="1">
        <f>IF(ISNUMBER(SEARCH("Wärmepumpe",Tabelle_Frageboegen[[#This Row],[Bisheriger Energieträger:]]))=TRUE,1,0)</f>
        <v>0</v>
      </c>
      <c r="P367" s="1">
        <f>IF(ISNUMBER(SEARCH("Holz",Tabelle_Frageboegen[[#This Row],[Bisheriger Energieträger:]]))=TRUE,1,0)</f>
        <v>0</v>
      </c>
      <c r="Q367" s="1">
        <f>IF(ISNUMBER(SEARCH("Pellets",Tabelle_Frageboegen[[#This Row],[Bisheriger Energieträger:]]))=TRUE,1,0)</f>
        <v>0</v>
      </c>
      <c r="R367" s="1">
        <f>IF(ISNUMBER(SEARCH("Hackschnitzel",Tabelle_Frageboegen[[#This Row],[Bisheriger Energieträger:]]))=TRUE,1,0)</f>
        <v>0</v>
      </c>
      <c r="S367" s="1">
        <f>IF(ISNUMBER(SEARCH("anderes",Tabelle_Frageboegen[[#This Row],[Bisheriger Energieträger:]]))=TRUE,1,0)</f>
        <v>0</v>
      </c>
      <c r="T367" s="2">
        <v>2000</v>
      </c>
      <c r="U367" s="2">
        <v>0</v>
      </c>
      <c r="V367" s="2">
        <v>0</v>
      </c>
      <c r="W367" s="2">
        <v>0</v>
      </c>
      <c r="X367" s="2">
        <v>0</v>
      </c>
      <c r="Y367" s="2">
        <v>0</v>
      </c>
      <c r="Z367" s="2">
        <v>0</v>
      </c>
      <c r="AA367" s="2">
        <v>0</v>
      </c>
      <c r="AB367" s="3">
        <f>IF(SUM(Tabelle_Frageboegen[[#This Row],[Heizöl (l/a)]:[Holzhackschnitzel (Schüttraummeter/a):]])=0,1,0)</f>
        <v>0</v>
      </c>
    </row>
    <row r="368" spans="1:28" x14ac:dyDescent="0.25">
      <c r="A368" s="1">
        <v>353</v>
      </c>
      <c r="B368" s="1" t="s">
        <v>70</v>
      </c>
      <c r="C368" s="1" t="s">
        <v>140</v>
      </c>
      <c r="D368" s="1" t="s">
        <v>4</v>
      </c>
      <c r="E368" s="1">
        <f>IF(Tabelle_Frageboegen[[#This Row],[Anschlussinteresse:]]="ja",1,0)</f>
        <v>1</v>
      </c>
      <c r="F368" s="1">
        <f>IF(Tabelle_Frageboegen[[#This Row],[Anschlussinteresse:]]="ja &amp; unklar",1,0)</f>
        <v>0</v>
      </c>
      <c r="G368" s="1">
        <f>IF(Tabelle_Frageboegen[[#This Row],[Anschlussinteresse:]]="unklar",1,0)</f>
        <v>0</v>
      </c>
      <c r="H368" s="1">
        <f>IF(Tabelle_Frageboegen[[#This Row],[Anschlussinteresse:]]="nein &amp; unklar",1,0)</f>
        <v>0</v>
      </c>
      <c r="I368" s="1">
        <f>IF(Tabelle_Frageboegen[[#This Row],[Anschlussinteresse:]]="nein",1,0)</f>
        <v>0</v>
      </c>
      <c r="J368" s="1" t="s">
        <v>120</v>
      </c>
      <c r="K368" s="1">
        <f>IF(ISNUMBER(SEARCH("Heizöl",Tabelle_Frageboegen[[#This Row],[Bisheriger Energieträger:]]))=TRUE,1,0)</f>
        <v>0</v>
      </c>
      <c r="L368" s="1">
        <f>IF(ISNUMBER(SEARCH("Erdgas",Tabelle_Frageboegen[[#This Row],[Bisheriger Energieträger:]]))=TRUE,1,0)</f>
        <v>0</v>
      </c>
      <c r="M368" s="1">
        <f>IF(ISNUMBER(SEARCH("Flüssiggas",Tabelle_Frageboegen[[#This Row],[Bisheriger Energieträger:]]))=TRUE,1,0)</f>
        <v>0</v>
      </c>
      <c r="N368" s="1">
        <f>IF(ISNUMBER(SEARCH("Strom",Tabelle_Frageboegen[[#This Row],[Bisheriger Energieträger:]]))=TRUE,1,0)</f>
        <v>0</v>
      </c>
      <c r="O368" s="1">
        <f>IF(ISNUMBER(SEARCH("Wärmepumpe",Tabelle_Frageboegen[[#This Row],[Bisheriger Energieträger:]]))=TRUE,1,0)</f>
        <v>1</v>
      </c>
      <c r="P368" s="1">
        <f>IF(ISNUMBER(SEARCH("Holz",Tabelle_Frageboegen[[#This Row],[Bisheriger Energieträger:]]))=TRUE,1,0)</f>
        <v>1</v>
      </c>
      <c r="Q368" s="1">
        <f>IF(ISNUMBER(SEARCH("Pellets",Tabelle_Frageboegen[[#This Row],[Bisheriger Energieträger:]]))=TRUE,1,0)</f>
        <v>1</v>
      </c>
      <c r="R368" s="1">
        <f>IF(ISNUMBER(SEARCH("Hackschnitzel",Tabelle_Frageboegen[[#This Row],[Bisheriger Energieträger:]]))=TRUE,1,0)</f>
        <v>0</v>
      </c>
      <c r="S368" s="1">
        <f>IF(ISNUMBER(SEARCH("anderes",Tabelle_Frageboegen[[#This Row],[Bisheriger Energieträger:]]))=TRUE,1,0)</f>
        <v>0</v>
      </c>
      <c r="T368" s="2">
        <v>0</v>
      </c>
      <c r="U368" s="2">
        <v>0</v>
      </c>
      <c r="V368" s="2">
        <v>0</v>
      </c>
      <c r="W368" s="2">
        <v>0</v>
      </c>
      <c r="X368" s="2">
        <v>2000</v>
      </c>
      <c r="Y368" s="2">
        <v>0</v>
      </c>
      <c r="Z368" s="2">
        <v>4500</v>
      </c>
      <c r="AA368" s="2">
        <v>0</v>
      </c>
      <c r="AB368" s="3">
        <f>IF(SUM(Tabelle_Frageboegen[[#This Row],[Heizöl (l/a)]:[Holzhackschnitzel (Schüttraummeter/a):]])=0,1,0)</f>
        <v>0</v>
      </c>
    </row>
    <row r="369" spans="1:28" x14ac:dyDescent="0.25">
      <c r="A369" s="1">
        <v>354</v>
      </c>
      <c r="B369" s="1" t="s">
        <v>70</v>
      </c>
      <c r="C369" s="1" t="s">
        <v>140</v>
      </c>
      <c r="D369" s="1" t="s">
        <v>8</v>
      </c>
      <c r="E369" s="1">
        <f>IF(Tabelle_Frageboegen[[#This Row],[Anschlussinteresse:]]="ja",1,0)</f>
        <v>0</v>
      </c>
      <c r="F369" s="1">
        <f>IF(Tabelle_Frageboegen[[#This Row],[Anschlussinteresse:]]="ja &amp; unklar",1,0)</f>
        <v>0</v>
      </c>
      <c r="G369" s="1">
        <f>IF(Tabelle_Frageboegen[[#This Row],[Anschlussinteresse:]]="unklar",1,0)</f>
        <v>0</v>
      </c>
      <c r="H369" s="1">
        <f>IF(Tabelle_Frageboegen[[#This Row],[Anschlussinteresse:]]="nein &amp; unklar",1,0)</f>
        <v>0</v>
      </c>
      <c r="I369" s="1">
        <f>IF(Tabelle_Frageboegen[[#This Row],[Anschlussinteresse:]]="nein",1,0)</f>
        <v>1</v>
      </c>
      <c r="J369" s="1" t="s">
        <v>32</v>
      </c>
      <c r="K369" s="1">
        <f>IF(ISNUMBER(SEARCH("Heizöl",Tabelle_Frageboegen[[#This Row],[Bisheriger Energieträger:]]))=TRUE,1,0)</f>
        <v>0</v>
      </c>
      <c r="L369" s="1">
        <f>IF(ISNUMBER(SEARCH("Erdgas",Tabelle_Frageboegen[[#This Row],[Bisheriger Energieträger:]]))=TRUE,1,0)</f>
        <v>0</v>
      </c>
      <c r="M369" s="1">
        <f>IF(ISNUMBER(SEARCH("Flüssiggas",Tabelle_Frageboegen[[#This Row],[Bisheriger Energieträger:]]))=TRUE,1,0)</f>
        <v>0</v>
      </c>
      <c r="N369" s="1">
        <f>IF(ISNUMBER(SEARCH("Strom",Tabelle_Frageboegen[[#This Row],[Bisheriger Energieträger:]]))=TRUE,1,0)</f>
        <v>0</v>
      </c>
      <c r="O369" s="1">
        <f>IF(ISNUMBER(SEARCH("Wärmepumpe",Tabelle_Frageboegen[[#This Row],[Bisheriger Energieträger:]]))=TRUE,1,0)</f>
        <v>0</v>
      </c>
      <c r="P369" s="1">
        <f>IF(ISNUMBER(SEARCH("Holz",Tabelle_Frageboegen[[#This Row],[Bisheriger Energieträger:]]))=TRUE,1,0)</f>
        <v>0</v>
      </c>
      <c r="Q369" s="1">
        <f>IF(ISNUMBER(SEARCH("Pellets",Tabelle_Frageboegen[[#This Row],[Bisheriger Energieträger:]]))=TRUE,1,0)</f>
        <v>0</v>
      </c>
      <c r="R369" s="1">
        <f>IF(ISNUMBER(SEARCH("Hackschnitzel",Tabelle_Frageboegen[[#This Row],[Bisheriger Energieträger:]]))=TRUE,1,0)</f>
        <v>0</v>
      </c>
      <c r="S369" s="1">
        <f>IF(ISNUMBER(SEARCH("anderes",Tabelle_Frageboegen[[#This Row],[Bisheriger Energieträger:]]))=TRUE,1,0)</f>
        <v>0</v>
      </c>
      <c r="T369" s="2">
        <v>0</v>
      </c>
      <c r="U369" s="2">
        <v>0</v>
      </c>
      <c r="V369" s="2">
        <v>0</v>
      </c>
      <c r="W369" s="2">
        <v>0</v>
      </c>
      <c r="X369" s="2">
        <v>0</v>
      </c>
      <c r="Y369" s="2">
        <v>0</v>
      </c>
      <c r="Z369" s="2">
        <v>0</v>
      </c>
      <c r="AA369" s="2">
        <v>0</v>
      </c>
      <c r="AB369" s="3">
        <f>IF(SUM(Tabelle_Frageboegen[[#This Row],[Heizöl (l/a)]:[Holzhackschnitzel (Schüttraummeter/a):]])=0,1,0)</f>
        <v>1</v>
      </c>
    </row>
    <row r="370" spans="1:28" x14ac:dyDescent="0.25">
      <c r="A370" s="1">
        <v>355</v>
      </c>
      <c r="B370" s="1" t="s">
        <v>36</v>
      </c>
      <c r="C370" s="1" t="s">
        <v>140</v>
      </c>
      <c r="D370" s="1" t="s">
        <v>4</v>
      </c>
      <c r="E370" s="1">
        <f>IF(Tabelle_Frageboegen[[#This Row],[Anschlussinteresse:]]="ja",1,0)</f>
        <v>1</v>
      </c>
      <c r="F370" s="1">
        <f>IF(Tabelle_Frageboegen[[#This Row],[Anschlussinteresse:]]="ja &amp; unklar",1,0)</f>
        <v>0</v>
      </c>
      <c r="G370" s="1">
        <f>IF(Tabelle_Frageboegen[[#This Row],[Anschlussinteresse:]]="unklar",1,0)</f>
        <v>0</v>
      </c>
      <c r="H370" s="1">
        <f>IF(Tabelle_Frageboegen[[#This Row],[Anschlussinteresse:]]="nein &amp; unklar",1,0)</f>
        <v>0</v>
      </c>
      <c r="I370" s="1">
        <f>IF(Tabelle_Frageboegen[[#This Row],[Anschlussinteresse:]]="nein",1,0)</f>
        <v>0</v>
      </c>
      <c r="J370" s="1" t="s">
        <v>10</v>
      </c>
      <c r="K370" s="1">
        <f>IF(ISNUMBER(SEARCH("Heizöl",Tabelle_Frageboegen[[#This Row],[Bisheriger Energieträger:]]))=TRUE,1,0)</f>
        <v>1</v>
      </c>
      <c r="L370" s="1">
        <f>IF(ISNUMBER(SEARCH("Erdgas",Tabelle_Frageboegen[[#This Row],[Bisheriger Energieträger:]]))=TRUE,1,0)</f>
        <v>0</v>
      </c>
      <c r="M370" s="1">
        <f>IF(ISNUMBER(SEARCH("Flüssiggas",Tabelle_Frageboegen[[#This Row],[Bisheriger Energieträger:]]))=TRUE,1,0)</f>
        <v>0</v>
      </c>
      <c r="N370" s="1">
        <f>IF(ISNUMBER(SEARCH("Strom",Tabelle_Frageboegen[[#This Row],[Bisheriger Energieträger:]]))=TRUE,1,0)</f>
        <v>0</v>
      </c>
      <c r="O370" s="1">
        <f>IF(ISNUMBER(SEARCH("Wärmepumpe",Tabelle_Frageboegen[[#This Row],[Bisheriger Energieträger:]]))=TRUE,1,0)</f>
        <v>0</v>
      </c>
      <c r="P370" s="1">
        <f>IF(ISNUMBER(SEARCH("Holz",Tabelle_Frageboegen[[#This Row],[Bisheriger Energieträger:]]))=TRUE,1,0)</f>
        <v>0</v>
      </c>
      <c r="Q370" s="1">
        <f>IF(ISNUMBER(SEARCH("Pellets",Tabelle_Frageboegen[[#This Row],[Bisheriger Energieträger:]]))=TRUE,1,0)</f>
        <v>0</v>
      </c>
      <c r="R370" s="1">
        <f>IF(ISNUMBER(SEARCH("Hackschnitzel",Tabelle_Frageboegen[[#This Row],[Bisheriger Energieträger:]]))=TRUE,1,0)</f>
        <v>0</v>
      </c>
      <c r="S370" s="1">
        <f>IF(ISNUMBER(SEARCH("anderes",Tabelle_Frageboegen[[#This Row],[Bisheriger Energieträger:]]))=TRUE,1,0)</f>
        <v>0</v>
      </c>
      <c r="T370" s="2">
        <v>2000</v>
      </c>
      <c r="U370" s="2">
        <v>0</v>
      </c>
      <c r="V370" s="2">
        <v>0</v>
      </c>
      <c r="W370" s="2">
        <v>0</v>
      </c>
      <c r="X370" s="2">
        <v>0</v>
      </c>
      <c r="Y370" s="2">
        <v>0</v>
      </c>
      <c r="Z370" s="2">
        <v>0</v>
      </c>
      <c r="AA370" s="2">
        <v>0</v>
      </c>
      <c r="AB370" s="3">
        <f>IF(SUM(Tabelle_Frageboegen[[#This Row],[Heizöl (l/a)]:[Holzhackschnitzel (Schüttraummeter/a):]])=0,1,0)</f>
        <v>0</v>
      </c>
    </row>
    <row r="371" spans="1:28" x14ac:dyDescent="0.25">
      <c r="A371" s="1">
        <v>356</v>
      </c>
      <c r="B371" s="1" t="s">
        <v>36</v>
      </c>
      <c r="C371" s="1" t="s">
        <v>140</v>
      </c>
      <c r="D371" s="1" t="s">
        <v>4</v>
      </c>
      <c r="E371" s="1">
        <f>IF(Tabelle_Frageboegen[[#This Row],[Anschlussinteresse:]]="ja",1,0)</f>
        <v>1</v>
      </c>
      <c r="F371" s="1">
        <f>IF(Tabelle_Frageboegen[[#This Row],[Anschlussinteresse:]]="ja &amp; unklar",1,0)</f>
        <v>0</v>
      </c>
      <c r="G371" s="1">
        <f>IF(Tabelle_Frageboegen[[#This Row],[Anschlussinteresse:]]="unklar",1,0)</f>
        <v>0</v>
      </c>
      <c r="H371" s="1">
        <f>IF(Tabelle_Frageboegen[[#This Row],[Anschlussinteresse:]]="nein &amp; unklar",1,0)</f>
        <v>0</v>
      </c>
      <c r="I371" s="1">
        <f>IF(Tabelle_Frageboegen[[#This Row],[Anschlussinteresse:]]="nein",1,0)</f>
        <v>0</v>
      </c>
      <c r="J371" s="1" t="s">
        <v>39</v>
      </c>
      <c r="K371" s="1">
        <f>IF(ISNUMBER(SEARCH("Heizöl",Tabelle_Frageboegen[[#This Row],[Bisheriger Energieträger:]]))=TRUE,1,0)</f>
        <v>1</v>
      </c>
      <c r="L371" s="1">
        <f>IF(ISNUMBER(SEARCH("Erdgas",Tabelle_Frageboegen[[#This Row],[Bisheriger Energieträger:]]))=TRUE,1,0)</f>
        <v>0</v>
      </c>
      <c r="M371" s="1">
        <f>IF(ISNUMBER(SEARCH("Flüssiggas",Tabelle_Frageboegen[[#This Row],[Bisheriger Energieträger:]]))=TRUE,1,0)</f>
        <v>0</v>
      </c>
      <c r="N371" s="1">
        <f>IF(ISNUMBER(SEARCH("Strom",Tabelle_Frageboegen[[#This Row],[Bisheriger Energieträger:]]))=TRUE,1,0)</f>
        <v>0</v>
      </c>
      <c r="O371" s="1">
        <f>IF(ISNUMBER(SEARCH("Wärmepumpe",Tabelle_Frageboegen[[#This Row],[Bisheriger Energieträger:]]))=TRUE,1,0)</f>
        <v>0</v>
      </c>
      <c r="P371" s="1">
        <f>IF(ISNUMBER(SEARCH("Holz",Tabelle_Frageboegen[[#This Row],[Bisheriger Energieträger:]]))=TRUE,1,0)</f>
        <v>1</v>
      </c>
      <c r="Q371" s="1">
        <f>IF(ISNUMBER(SEARCH("Pellets",Tabelle_Frageboegen[[#This Row],[Bisheriger Energieträger:]]))=TRUE,1,0)</f>
        <v>0</v>
      </c>
      <c r="R371" s="1">
        <f>IF(ISNUMBER(SEARCH("Hackschnitzel",Tabelle_Frageboegen[[#This Row],[Bisheriger Energieträger:]]))=TRUE,1,0)</f>
        <v>0</v>
      </c>
      <c r="S371" s="1">
        <f>IF(ISNUMBER(SEARCH("anderes",Tabelle_Frageboegen[[#This Row],[Bisheriger Energieträger:]]))=TRUE,1,0)</f>
        <v>0</v>
      </c>
      <c r="T371" s="2">
        <v>750</v>
      </c>
      <c r="U371" s="2">
        <v>0</v>
      </c>
      <c r="V371" s="2">
        <v>0</v>
      </c>
      <c r="W371" s="2">
        <v>0</v>
      </c>
      <c r="X371" s="2">
        <v>0</v>
      </c>
      <c r="Y371" s="2">
        <v>4</v>
      </c>
      <c r="Z371" s="2">
        <v>0</v>
      </c>
      <c r="AA371" s="2">
        <v>0</v>
      </c>
      <c r="AB371" s="3">
        <f>IF(SUM(Tabelle_Frageboegen[[#This Row],[Heizöl (l/a)]:[Holzhackschnitzel (Schüttraummeter/a):]])=0,1,0)</f>
        <v>0</v>
      </c>
    </row>
    <row r="372" spans="1:28" x14ac:dyDescent="0.25">
      <c r="A372" s="1">
        <v>357</v>
      </c>
      <c r="B372" s="1" t="s">
        <v>70</v>
      </c>
      <c r="C372" s="1" t="s">
        <v>140</v>
      </c>
      <c r="D372" s="1" t="s">
        <v>4</v>
      </c>
      <c r="E372" s="1">
        <f>IF(Tabelle_Frageboegen[[#This Row],[Anschlussinteresse:]]="ja",1,0)</f>
        <v>1</v>
      </c>
      <c r="F372" s="1">
        <f>IF(Tabelle_Frageboegen[[#This Row],[Anschlussinteresse:]]="ja &amp; unklar",1,0)</f>
        <v>0</v>
      </c>
      <c r="G372" s="1">
        <f>IF(Tabelle_Frageboegen[[#This Row],[Anschlussinteresse:]]="unklar",1,0)</f>
        <v>0</v>
      </c>
      <c r="H372" s="1">
        <f>IF(Tabelle_Frageboegen[[#This Row],[Anschlussinteresse:]]="nein &amp; unklar",1,0)</f>
        <v>0</v>
      </c>
      <c r="I372" s="1">
        <f>IF(Tabelle_Frageboegen[[#This Row],[Anschlussinteresse:]]="nein",1,0)</f>
        <v>0</v>
      </c>
      <c r="J372" s="1" t="s">
        <v>121</v>
      </c>
      <c r="K372" s="1">
        <f>IF(ISNUMBER(SEARCH("Heizöl",Tabelle_Frageboegen[[#This Row],[Bisheriger Energieträger:]]))=TRUE,1,0)</f>
        <v>1</v>
      </c>
      <c r="L372" s="1">
        <f>IF(ISNUMBER(SEARCH("Erdgas",Tabelle_Frageboegen[[#This Row],[Bisheriger Energieträger:]]))=TRUE,1,0)</f>
        <v>0</v>
      </c>
      <c r="M372" s="1">
        <f>IF(ISNUMBER(SEARCH("Flüssiggas",Tabelle_Frageboegen[[#This Row],[Bisheriger Energieträger:]]))=TRUE,1,0)</f>
        <v>0</v>
      </c>
      <c r="N372" s="1">
        <f>IF(ISNUMBER(SEARCH("Strom",Tabelle_Frageboegen[[#This Row],[Bisheriger Energieträger:]]))=TRUE,1,0)</f>
        <v>0</v>
      </c>
      <c r="O372" s="1">
        <f>IF(ISNUMBER(SEARCH("Wärmepumpe",Tabelle_Frageboegen[[#This Row],[Bisheriger Energieträger:]]))=TRUE,1,0)</f>
        <v>1</v>
      </c>
      <c r="P372" s="1">
        <f>IF(ISNUMBER(SEARCH("Holz",Tabelle_Frageboegen[[#This Row],[Bisheriger Energieträger:]]))=TRUE,1,0)</f>
        <v>0</v>
      </c>
      <c r="Q372" s="1">
        <f>IF(ISNUMBER(SEARCH("Pellets",Tabelle_Frageboegen[[#This Row],[Bisheriger Energieträger:]]))=TRUE,1,0)</f>
        <v>0</v>
      </c>
      <c r="R372" s="1">
        <f>IF(ISNUMBER(SEARCH("Hackschnitzel",Tabelle_Frageboegen[[#This Row],[Bisheriger Energieträger:]]))=TRUE,1,0)</f>
        <v>0</v>
      </c>
      <c r="S372" s="1">
        <f>IF(ISNUMBER(SEARCH("anderes",Tabelle_Frageboegen[[#This Row],[Bisheriger Energieträger:]]))=TRUE,1,0)</f>
        <v>0</v>
      </c>
      <c r="T372" s="2">
        <v>1600</v>
      </c>
      <c r="U372" s="2">
        <v>0</v>
      </c>
      <c r="V372" s="2">
        <v>0</v>
      </c>
      <c r="W372" s="2">
        <v>0</v>
      </c>
      <c r="X372" s="2">
        <v>0</v>
      </c>
      <c r="Y372" s="2">
        <v>0</v>
      </c>
      <c r="Z372" s="2">
        <v>0</v>
      </c>
      <c r="AA372" s="2">
        <v>0</v>
      </c>
      <c r="AB372" s="3">
        <f>IF(SUM(Tabelle_Frageboegen[[#This Row],[Heizöl (l/a)]:[Holzhackschnitzel (Schüttraummeter/a):]])=0,1,0)</f>
        <v>0</v>
      </c>
    </row>
    <row r="373" spans="1:28" x14ac:dyDescent="0.25">
      <c r="A373" s="1">
        <v>358</v>
      </c>
      <c r="B373" s="1" t="s">
        <v>36</v>
      </c>
      <c r="C373" s="1" t="s">
        <v>140</v>
      </c>
      <c r="D373" s="1" t="s">
        <v>8</v>
      </c>
      <c r="E373" s="1">
        <f>IF(Tabelle_Frageboegen[[#This Row],[Anschlussinteresse:]]="ja",1,0)</f>
        <v>0</v>
      </c>
      <c r="F373" s="1">
        <f>IF(Tabelle_Frageboegen[[#This Row],[Anschlussinteresse:]]="ja &amp; unklar",1,0)</f>
        <v>0</v>
      </c>
      <c r="G373" s="1">
        <f>IF(Tabelle_Frageboegen[[#This Row],[Anschlussinteresse:]]="unklar",1,0)</f>
        <v>0</v>
      </c>
      <c r="H373" s="1">
        <f>IF(Tabelle_Frageboegen[[#This Row],[Anschlussinteresse:]]="nein &amp; unklar",1,0)</f>
        <v>0</v>
      </c>
      <c r="I373" s="1">
        <f>IF(Tabelle_Frageboegen[[#This Row],[Anschlussinteresse:]]="nein",1,0)</f>
        <v>1</v>
      </c>
      <c r="J373" s="1" t="s">
        <v>10</v>
      </c>
      <c r="K373" s="1">
        <f>IF(ISNUMBER(SEARCH("Heizöl",Tabelle_Frageboegen[[#This Row],[Bisheriger Energieträger:]]))=TRUE,1,0)</f>
        <v>1</v>
      </c>
      <c r="L373" s="1">
        <f>IF(ISNUMBER(SEARCH("Erdgas",Tabelle_Frageboegen[[#This Row],[Bisheriger Energieträger:]]))=TRUE,1,0)</f>
        <v>0</v>
      </c>
      <c r="M373" s="1">
        <f>IF(ISNUMBER(SEARCH("Flüssiggas",Tabelle_Frageboegen[[#This Row],[Bisheriger Energieträger:]]))=TRUE,1,0)</f>
        <v>0</v>
      </c>
      <c r="N373" s="1">
        <f>IF(ISNUMBER(SEARCH("Strom",Tabelle_Frageboegen[[#This Row],[Bisheriger Energieträger:]]))=TRUE,1,0)</f>
        <v>0</v>
      </c>
      <c r="O373" s="1">
        <f>IF(ISNUMBER(SEARCH("Wärmepumpe",Tabelle_Frageboegen[[#This Row],[Bisheriger Energieträger:]]))=TRUE,1,0)</f>
        <v>0</v>
      </c>
      <c r="P373" s="1">
        <f>IF(ISNUMBER(SEARCH("Holz",Tabelle_Frageboegen[[#This Row],[Bisheriger Energieträger:]]))=TRUE,1,0)</f>
        <v>0</v>
      </c>
      <c r="Q373" s="1">
        <f>IF(ISNUMBER(SEARCH("Pellets",Tabelle_Frageboegen[[#This Row],[Bisheriger Energieträger:]]))=TRUE,1,0)</f>
        <v>0</v>
      </c>
      <c r="R373" s="1">
        <f>IF(ISNUMBER(SEARCH("Hackschnitzel",Tabelle_Frageboegen[[#This Row],[Bisheriger Energieträger:]]))=TRUE,1,0)</f>
        <v>0</v>
      </c>
      <c r="S373" s="1">
        <f>IF(ISNUMBER(SEARCH("anderes",Tabelle_Frageboegen[[#This Row],[Bisheriger Energieträger:]]))=TRUE,1,0)</f>
        <v>0</v>
      </c>
      <c r="T373" s="2">
        <v>1800</v>
      </c>
      <c r="U373" s="2">
        <v>0</v>
      </c>
      <c r="V373" s="2">
        <v>0</v>
      </c>
      <c r="W373" s="2">
        <v>0</v>
      </c>
      <c r="X373" s="2">
        <v>0</v>
      </c>
      <c r="Y373" s="2">
        <v>0</v>
      </c>
      <c r="Z373" s="2">
        <v>0</v>
      </c>
      <c r="AA373" s="2">
        <v>0</v>
      </c>
      <c r="AB373" s="3">
        <f>IF(SUM(Tabelle_Frageboegen[[#This Row],[Heizöl (l/a)]:[Holzhackschnitzel (Schüttraummeter/a):]])=0,1,0)</f>
        <v>0</v>
      </c>
    </row>
    <row r="374" spans="1:28" x14ac:dyDescent="0.25">
      <c r="A374" s="1">
        <v>359</v>
      </c>
      <c r="B374" s="1" t="s">
        <v>45</v>
      </c>
      <c r="C374" s="1" t="s">
        <v>140</v>
      </c>
      <c r="D374" s="1" t="s">
        <v>4</v>
      </c>
      <c r="E374" s="1">
        <f>IF(Tabelle_Frageboegen[[#This Row],[Anschlussinteresse:]]="ja",1,0)</f>
        <v>1</v>
      </c>
      <c r="F374" s="1">
        <f>IF(Tabelle_Frageboegen[[#This Row],[Anschlussinteresse:]]="ja &amp; unklar",1,0)</f>
        <v>0</v>
      </c>
      <c r="G374" s="1">
        <f>IF(Tabelle_Frageboegen[[#This Row],[Anschlussinteresse:]]="unklar",1,0)</f>
        <v>0</v>
      </c>
      <c r="H374" s="1">
        <f>IF(Tabelle_Frageboegen[[#This Row],[Anschlussinteresse:]]="nein &amp; unklar",1,0)</f>
        <v>0</v>
      </c>
      <c r="I374" s="1">
        <f>IF(Tabelle_Frageboegen[[#This Row],[Anschlussinteresse:]]="nein",1,0)</f>
        <v>0</v>
      </c>
      <c r="J374" s="1" t="s">
        <v>12</v>
      </c>
      <c r="K374" s="1">
        <f>IF(ISNUMBER(SEARCH("Heizöl",Tabelle_Frageboegen[[#This Row],[Bisheriger Energieträger:]]))=TRUE,1,0)</f>
        <v>0</v>
      </c>
      <c r="L374" s="1">
        <f>IF(ISNUMBER(SEARCH("Erdgas",Tabelle_Frageboegen[[#This Row],[Bisheriger Energieträger:]]))=TRUE,1,0)</f>
        <v>0</v>
      </c>
      <c r="M374" s="1">
        <f>IF(ISNUMBER(SEARCH("Flüssiggas",Tabelle_Frageboegen[[#This Row],[Bisheriger Energieträger:]]))=TRUE,1,0)</f>
        <v>1</v>
      </c>
      <c r="N374" s="1">
        <f>IF(ISNUMBER(SEARCH("Strom",Tabelle_Frageboegen[[#This Row],[Bisheriger Energieträger:]]))=TRUE,1,0)</f>
        <v>0</v>
      </c>
      <c r="O374" s="1">
        <f>IF(ISNUMBER(SEARCH("Wärmepumpe",Tabelle_Frageboegen[[#This Row],[Bisheriger Energieträger:]]))=TRUE,1,0)</f>
        <v>0</v>
      </c>
      <c r="P374" s="1">
        <f>IF(ISNUMBER(SEARCH("Holz",Tabelle_Frageboegen[[#This Row],[Bisheriger Energieträger:]]))=TRUE,1,0)</f>
        <v>0</v>
      </c>
      <c r="Q374" s="1">
        <f>IF(ISNUMBER(SEARCH("Pellets",Tabelle_Frageboegen[[#This Row],[Bisheriger Energieträger:]]))=TRUE,1,0)</f>
        <v>0</v>
      </c>
      <c r="R374" s="1">
        <f>IF(ISNUMBER(SEARCH("Hackschnitzel",Tabelle_Frageboegen[[#This Row],[Bisheriger Energieträger:]]))=TRUE,1,0)</f>
        <v>0</v>
      </c>
      <c r="S374" s="1">
        <f>IF(ISNUMBER(SEARCH("anderes",Tabelle_Frageboegen[[#This Row],[Bisheriger Energieträger:]]))=TRUE,1,0)</f>
        <v>0</v>
      </c>
      <c r="T374" s="2">
        <v>0</v>
      </c>
      <c r="U374" s="2">
        <v>0</v>
      </c>
      <c r="V374" s="2">
        <f>400/0.147</f>
        <v>2721.0884353741499</v>
      </c>
      <c r="W374" s="2">
        <v>0</v>
      </c>
      <c r="X374" s="2">
        <v>0</v>
      </c>
      <c r="Y374" s="2">
        <v>0</v>
      </c>
      <c r="Z374" s="2">
        <v>0</v>
      </c>
      <c r="AA374" s="2">
        <v>0</v>
      </c>
      <c r="AB374" s="3">
        <f>IF(SUM(Tabelle_Frageboegen[[#This Row],[Heizöl (l/a)]:[Holzhackschnitzel (Schüttraummeter/a):]])=0,1,0)</f>
        <v>0</v>
      </c>
    </row>
    <row r="375" spans="1:28" x14ac:dyDescent="0.25">
      <c r="A375" s="1">
        <v>360</v>
      </c>
      <c r="B375" s="1" t="s">
        <v>95</v>
      </c>
      <c r="C375" s="1" t="s">
        <v>140</v>
      </c>
      <c r="D375" s="1" t="s">
        <v>4</v>
      </c>
      <c r="E375" s="1">
        <f>IF(Tabelle_Frageboegen[[#This Row],[Anschlussinteresse:]]="ja",1,0)</f>
        <v>1</v>
      </c>
      <c r="F375" s="1">
        <f>IF(Tabelle_Frageboegen[[#This Row],[Anschlussinteresse:]]="ja &amp; unklar",1,0)</f>
        <v>0</v>
      </c>
      <c r="G375" s="1">
        <f>IF(Tabelle_Frageboegen[[#This Row],[Anschlussinteresse:]]="unklar",1,0)</f>
        <v>0</v>
      </c>
      <c r="H375" s="1">
        <f>IF(Tabelle_Frageboegen[[#This Row],[Anschlussinteresse:]]="nein &amp; unklar",1,0)</f>
        <v>0</v>
      </c>
      <c r="I375" s="1">
        <f>IF(Tabelle_Frageboegen[[#This Row],[Anschlussinteresse:]]="nein",1,0)</f>
        <v>0</v>
      </c>
      <c r="J375" s="1" t="s">
        <v>39</v>
      </c>
      <c r="K375" s="1">
        <f>IF(ISNUMBER(SEARCH("Heizöl",Tabelle_Frageboegen[[#This Row],[Bisheriger Energieträger:]]))=TRUE,1,0)</f>
        <v>1</v>
      </c>
      <c r="L375" s="1">
        <f>IF(ISNUMBER(SEARCH("Erdgas",Tabelle_Frageboegen[[#This Row],[Bisheriger Energieträger:]]))=TRUE,1,0)</f>
        <v>0</v>
      </c>
      <c r="M375" s="1">
        <f>IF(ISNUMBER(SEARCH("Flüssiggas",Tabelle_Frageboegen[[#This Row],[Bisheriger Energieträger:]]))=TRUE,1,0)</f>
        <v>0</v>
      </c>
      <c r="N375" s="1">
        <f>IF(ISNUMBER(SEARCH("Strom",Tabelle_Frageboegen[[#This Row],[Bisheriger Energieträger:]]))=TRUE,1,0)</f>
        <v>0</v>
      </c>
      <c r="O375" s="1">
        <f>IF(ISNUMBER(SEARCH("Wärmepumpe",Tabelle_Frageboegen[[#This Row],[Bisheriger Energieträger:]]))=TRUE,1,0)</f>
        <v>0</v>
      </c>
      <c r="P375" s="1">
        <f>IF(ISNUMBER(SEARCH("Holz",Tabelle_Frageboegen[[#This Row],[Bisheriger Energieträger:]]))=TRUE,1,0)</f>
        <v>1</v>
      </c>
      <c r="Q375" s="1">
        <f>IF(ISNUMBER(SEARCH("Pellets",Tabelle_Frageboegen[[#This Row],[Bisheriger Energieträger:]]))=TRUE,1,0)</f>
        <v>0</v>
      </c>
      <c r="R375" s="1">
        <f>IF(ISNUMBER(SEARCH("Hackschnitzel",Tabelle_Frageboegen[[#This Row],[Bisheriger Energieträger:]]))=TRUE,1,0)</f>
        <v>0</v>
      </c>
      <c r="S375" s="1">
        <f>IF(ISNUMBER(SEARCH("anderes",Tabelle_Frageboegen[[#This Row],[Bisheriger Energieträger:]]))=TRUE,1,0)</f>
        <v>0</v>
      </c>
      <c r="T375" s="2">
        <v>3500</v>
      </c>
      <c r="U375" s="2">
        <v>0</v>
      </c>
      <c r="V375" s="2">
        <v>0</v>
      </c>
      <c r="W375" s="2">
        <v>0</v>
      </c>
      <c r="X375" s="2">
        <v>0</v>
      </c>
      <c r="Y375" s="2">
        <v>5</v>
      </c>
      <c r="Z375" s="2">
        <v>0</v>
      </c>
      <c r="AA375" s="2">
        <v>0</v>
      </c>
      <c r="AB375" s="3">
        <f>IF(SUM(Tabelle_Frageboegen[[#This Row],[Heizöl (l/a)]:[Holzhackschnitzel (Schüttraummeter/a):]])=0,1,0)</f>
        <v>0</v>
      </c>
    </row>
    <row r="376" spans="1:28" ht="30" x14ac:dyDescent="0.25">
      <c r="A376" s="1">
        <v>361</v>
      </c>
      <c r="B376" s="1" t="s">
        <v>49</v>
      </c>
      <c r="C376" s="1" t="s">
        <v>145</v>
      </c>
      <c r="D376" s="1" t="s">
        <v>4</v>
      </c>
      <c r="E376" s="1">
        <f>IF(Tabelle_Frageboegen[[#This Row],[Anschlussinteresse:]]="ja",1,0)</f>
        <v>1</v>
      </c>
      <c r="F376" s="1">
        <f>IF(Tabelle_Frageboegen[[#This Row],[Anschlussinteresse:]]="ja &amp; unklar",1,0)</f>
        <v>0</v>
      </c>
      <c r="G376" s="1">
        <f>IF(Tabelle_Frageboegen[[#This Row],[Anschlussinteresse:]]="unklar",1,0)</f>
        <v>0</v>
      </c>
      <c r="H376" s="1">
        <f>IF(Tabelle_Frageboegen[[#This Row],[Anschlussinteresse:]]="nein &amp; unklar",1,0)</f>
        <v>0</v>
      </c>
      <c r="I376" s="1">
        <f>IF(Tabelle_Frageboegen[[#This Row],[Anschlussinteresse:]]="nein",1,0)</f>
        <v>0</v>
      </c>
      <c r="J376" s="1" t="s">
        <v>39</v>
      </c>
      <c r="K376" s="1">
        <f>IF(ISNUMBER(SEARCH("Heizöl",Tabelle_Frageboegen[[#This Row],[Bisheriger Energieträger:]]))=TRUE,1,0)</f>
        <v>1</v>
      </c>
      <c r="L376" s="1">
        <f>IF(ISNUMBER(SEARCH("Erdgas",Tabelle_Frageboegen[[#This Row],[Bisheriger Energieträger:]]))=TRUE,1,0)</f>
        <v>0</v>
      </c>
      <c r="M376" s="1">
        <f>IF(ISNUMBER(SEARCH("Flüssiggas",Tabelle_Frageboegen[[#This Row],[Bisheriger Energieträger:]]))=TRUE,1,0)</f>
        <v>0</v>
      </c>
      <c r="N376" s="1">
        <f>IF(ISNUMBER(SEARCH("Strom",Tabelle_Frageboegen[[#This Row],[Bisheriger Energieträger:]]))=TRUE,1,0)</f>
        <v>0</v>
      </c>
      <c r="O376" s="1">
        <f>IF(ISNUMBER(SEARCH("Wärmepumpe",Tabelle_Frageboegen[[#This Row],[Bisheriger Energieträger:]]))=TRUE,1,0)</f>
        <v>0</v>
      </c>
      <c r="P376" s="1">
        <f>IF(ISNUMBER(SEARCH("Holz",Tabelle_Frageboegen[[#This Row],[Bisheriger Energieträger:]]))=TRUE,1,0)</f>
        <v>1</v>
      </c>
      <c r="Q376" s="1">
        <f>IF(ISNUMBER(SEARCH("Pellets",Tabelle_Frageboegen[[#This Row],[Bisheriger Energieträger:]]))=TRUE,1,0)</f>
        <v>0</v>
      </c>
      <c r="R376" s="1">
        <f>IF(ISNUMBER(SEARCH("Hackschnitzel",Tabelle_Frageboegen[[#This Row],[Bisheriger Energieträger:]]))=TRUE,1,0)</f>
        <v>0</v>
      </c>
      <c r="S376" s="1">
        <f>IF(ISNUMBER(SEARCH("anderes",Tabelle_Frageboegen[[#This Row],[Bisheriger Energieträger:]]))=TRUE,1,0)</f>
        <v>0</v>
      </c>
      <c r="T376" s="2">
        <v>1800</v>
      </c>
      <c r="U376" s="2">
        <v>0</v>
      </c>
      <c r="V376" s="2">
        <v>0</v>
      </c>
      <c r="W376" s="2">
        <v>0</v>
      </c>
      <c r="X376" s="2">
        <v>0</v>
      </c>
      <c r="Y376" s="2">
        <v>0</v>
      </c>
      <c r="Z376" s="2">
        <v>0</v>
      </c>
      <c r="AA376" s="2">
        <v>0</v>
      </c>
      <c r="AB376" s="3">
        <f>IF(SUM(Tabelle_Frageboegen[[#This Row],[Heizöl (l/a)]:[Holzhackschnitzel (Schüttraummeter/a):]])=0,1,0)</f>
        <v>0</v>
      </c>
    </row>
    <row r="377" spans="1:28" x14ac:dyDescent="0.25">
      <c r="A377" s="1">
        <v>362</v>
      </c>
      <c r="B377" s="1" t="s">
        <v>61</v>
      </c>
      <c r="C377" s="1" t="s">
        <v>140</v>
      </c>
      <c r="D377" s="1" t="s">
        <v>4</v>
      </c>
      <c r="E377" s="1">
        <f>IF(Tabelle_Frageboegen[[#This Row],[Anschlussinteresse:]]="ja",1,0)</f>
        <v>1</v>
      </c>
      <c r="F377" s="1">
        <f>IF(Tabelle_Frageboegen[[#This Row],[Anschlussinteresse:]]="ja &amp; unklar",1,0)</f>
        <v>0</v>
      </c>
      <c r="G377" s="1">
        <f>IF(Tabelle_Frageboegen[[#This Row],[Anschlussinteresse:]]="unklar",1,0)</f>
        <v>0</v>
      </c>
      <c r="H377" s="1">
        <f>IF(Tabelle_Frageboegen[[#This Row],[Anschlussinteresse:]]="nein &amp; unklar",1,0)</f>
        <v>0</v>
      </c>
      <c r="I377" s="1">
        <f>IF(Tabelle_Frageboegen[[#This Row],[Anschlussinteresse:]]="nein",1,0)</f>
        <v>0</v>
      </c>
      <c r="J377" s="1" t="s">
        <v>10</v>
      </c>
      <c r="K377" s="1">
        <f>IF(ISNUMBER(SEARCH("Heizöl",Tabelle_Frageboegen[[#This Row],[Bisheriger Energieträger:]]))=TRUE,1,0)</f>
        <v>1</v>
      </c>
      <c r="L377" s="1">
        <f>IF(ISNUMBER(SEARCH("Erdgas",Tabelle_Frageboegen[[#This Row],[Bisheriger Energieträger:]]))=TRUE,1,0)</f>
        <v>0</v>
      </c>
      <c r="M377" s="1">
        <f>IF(ISNUMBER(SEARCH("Flüssiggas",Tabelle_Frageboegen[[#This Row],[Bisheriger Energieträger:]]))=TRUE,1,0)</f>
        <v>0</v>
      </c>
      <c r="N377" s="1">
        <f>IF(ISNUMBER(SEARCH("Strom",Tabelle_Frageboegen[[#This Row],[Bisheriger Energieträger:]]))=TRUE,1,0)</f>
        <v>0</v>
      </c>
      <c r="O377" s="1">
        <f>IF(ISNUMBER(SEARCH("Wärmepumpe",Tabelle_Frageboegen[[#This Row],[Bisheriger Energieträger:]]))=TRUE,1,0)</f>
        <v>0</v>
      </c>
      <c r="P377" s="1">
        <f>IF(ISNUMBER(SEARCH("Holz",Tabelle_Frageboegen[[#This Row],[Bisheriger Energieträger:]]))=TRUE,1,0)</f>
        <v>0</v>
      </c>
      <c r="Q377" s="1">
        <f>IF(ISNUMBER(SEARCH("Pellets",Tabelle_Frageboegen[[#This Row],[Bisheriger Energieträger:]]))=TRUE,1,0)</f>
        <v>0</v>
      </c>
      <c r="R377" s="1">
        <f>IF(ISNUMBER(SEARCH("Hackschnitzel",Tabelle_Frageboegen[[#This Row],[Bisheriger Energieträger:]]))=TRUE,1,0)</f>
        <v>0</v>
      </c>
      <c r="S377" s="1">
        <f>IF(ISNUMBER(SEARCH("anderes",Tabelle_Frageboegen[[#This Row],[Bisheriger Energieträger:]]))=TRUE,1,0)</f>
        <v>0</v>
      </c>
      <c r="T377" s="2">
        <v>4000</v>
      </c>
      <c r="U377" s="2">
        <v>0</v>
      </c>
      <c r="V377" s="2">
        <v>0</v>
      </c>
      <c r="W377" s="2">
        <v>0</v>
      </c>
      <c r="X377" s="2">
        <v>0</v>
      </c>
      <c r="Y377" s="2">
        <v>0</v>
      </c>
      <c r="Z377" s="2">
        <v>0</v>
      </c>
      <c r="AA377" s="2">
        <v>0</v>
      </c>
      <c r="AB377" s="3">
        <f>IF(SUM(Tabelle_Frageboegen[[#This Row],[Heizöl (l/a)]:[Holzhackschnitzel (Schüttraummeter/a):]])=0,1,0)</f>
        <v>0</v>
      </c>
    </row>
    <row r="378" spans="1:28" x14ac:dyDescent="0.25">
      <c r="A378" s="1">
        <v>363</v>
      </c>
      <c r="B378" s="1" t="s">
        <v>104</v>
      </c>
      <c r="C378" s="1" t="s">
        <v>140</v>
      </c>
      <c r="D378" s="1" t="s">
        <v>4</v>
      </c>
      <c r="E378" s="1">
        <f>IF(Tabelle_Frageboegen[[#This Row],[Anschlussinteresse:]]="ja",1,0)</f>
        <v>1</v>
      </c>
      <c r="F378" s="1">
        <f>IF(Tabelle_Frageboegen[[#This Row],[Anschlussinteresse:]]="ja &amp; unklar",1,0)</f>
        <v>0</v>
      </c>
      <c r="G378" s="1">
        <f>IF(Tabelle_Frageboegen[[#This Row],[Anschlussinteresse:]]="unklar",1,0)</f>
        <v>0</v>
      </c>
      <c r="H378" s="1">
        <f>IF(Tabelle_Frageboegen[[#This Row],[Anschlussinteresse:]]="nein &amp; unklar",1,0)</f>
        <v>0</v>
      </c>
      <c r="I378" s="1">
        <f>IF(Tabelle_Frageboegen[[#This Row],[Anschlussinteresse:]]="nein",1,0)</f>
        <v>0</v>
      </c>
      <c r="J378" s="1" t="s">
        <v>10</v>
      </c>
      <c r="K378" s="1">
        <f>IF(ISNUMBER(SEARCH("Heizöl",Tabelle_Frageboegen[[#This Row],[Bisheriger Energieträger:]]))=TRUE,1,0)</f>
        <v>1</v>
      </c>
      <c r="L378" s="1">
        <f>IF(ISNUMBER(SEARCH("Erdgas",Tabelle_Frageboegen[[#This Row],[Bisheriger Energieträger:]]))=TRUE,1,0)</f>
        <v>0</v>
      </c>
      <c r="M378" s="1">
        <f>IF(ISNUMBER(SEARCH("Flüssiggas",Tabelle_Frageboegen[[#This Row],[Bisheriger Energieträger:]]))=TRUE,1,0)</f>
        <v>0</v>
      </c>
      <c r="N378" s="1">
        <f>IF(ISNUMBER(SEARCH("Strom",Tabelle_Frageboegen[[#This Row],[Bisheriger Energieträger:]]))=TRUE,1,0)</f>
        <v>0</v>
      </c>
      <c r="O378" s="1">
        <f>IF(ISNUMBER(SEARCH("Wärmepumpe",Tabelle_Frageboegen[[#This Row],[Bisheriger Energieträger:]]))=TRUE,1,0)</f>
        <v>0</v>
      </c>
      <c r="P378" s="1">
        <f>IF(ISNUMBER(SEARCH("Holz",Tabelle_Frageboegen[[#This Row],[Bisheriger Energieträger:]]))=TRUE,1,0)</f>
        <v>0</v>
      </c>
      <c r="Q378" s="1">
        <f>IF(ISNUMBER(SEARCH("Pellets",Tabelle_Frageboegen[[#This Row],[Bisheriger Energieträger:]]))=TRUE,1,0)</f>
        <v>0</v>
      </c>
      <c r="R378" s="1">
        <f>IF(ISNUMBER(SEARCH("Hackschnitzel",Tabelle_Frageboegen[[#This Row],[Bisheriger Energieträger:]]))=TRUE,1,0)</f>
        <v>0</v>
      </c>
      <c r="S378" s="1">
        <f>IF(ISNUMBER(SEARCH("anderes",Tabelle_Frageboegen[[#This Row],[Bisheriger Energieträger:]]))=TRUE,1,0)</f>
        <v>0</v>
      </c>
      <c r="T378" s="2">
        <v>4000</v>
      </c>
      <c r="U378" s="2">
        <v>0</v>
      </c>
      <c r="V378" s="2">
        <v>0</v>
      </c>
      <c r="W378" s="2">
        <v>0</v>
      </c>
      <c r="X378" s="2">
        <v>0</v>
      </c>
      <c r="Y378" s="2">
        <v>0</v>
      </c>
      <c r="Z378" s="2">
        <v>0</v>
      </c>
      <c r="AA378" s="2">
        <v>0</v>
      </c>
      <c r="AB378" s="3">
        <f>IF(SUM(Tabelle_Frageboegen[[#This Row],[Heizöl (l/a)]:[Holzhackschnitzel (Schüttraummeter/a):]])=0,1,0)</f>
        <v>0</v>
      </c>
    </row>
    <row r="379" spans="1:28" x14ac:dyDescent="0.25">
      <c r="A379" s="1">
        <v>364</v>
      </c>
      <c r="B379" s="1" t="s">
        <v>66</v>
      </c>
      <c r="C379" s="1" t="s">
        <v>143</v>
      </c>
      <c r="D379" s="1" t="s">
        <v>4</v>
      </c>
      <c r="E379" s="1">
        <f>IF(Tabelle_Frageboegen[[#This Row],[Anschlussinteresse:]]="ja",1,0)</f>
        <v>1</v>
      </c>
      <c r="F379" s="1">
        <f>IF(Tabelle_Frageboegen[[#This Row],[Anschlussinteresse:]]="ja &amp; unklar",1,0)</f>
        <v>0</v>
      </c>
      <c r="G379" s="1">
        <f>IF(Tabelle_Frageboegen[[#This Row],[Anschlussinteresse:]]="unklar",1,0)</f>
        <v>0</v>
      </c>
      <c r="H379" s="1">
        <f>IF(Tabelle_Frageboegen[[#This Row],[Anschlussinteresse:]]="nein &amp; unklar",1,0)</f>
        <v>0</v>
      </c>
      <c r="I379" s="1">
        <f>IF(Tabelle_Frageboegen[[#This Row],[Anschlussinteresse:]]="nein",1,0)</f>
        <v>0</v>
      </c>
      <c r="J379" s="1" t="s">
        <v>10</v>
      </c>
      <c r="K379" s="1">
        <f>IF(ISNUMBER(SEARCH("Heizöl",Tabelle_Frageboegen[[#This Row],[Bisheriger Energieträger:]]))=TRUE,1,0)</f>
        <v>1</v>
      </c>
      <c r="L379" s="1">
        <f>IF(ISNUMBER(SEARCH("Erdgas",Tabelle_Frageboegen[[#This Row],[Bisheriger Energieträger:]]))=TRUE,1,0)</f>
        <v>0</v>
      </c>
      <c r="M379" s="1">
        <f>IF(ISNUMBER(SEARCH("Flüssiggas",Tabelle_Frageboegen[[#This Row],[Bisheriger Energieträger:]]))=TRUE,1,0)</f>
        <v>0</v>
      </c>
      <c r="N379" s="1">
        <f>IF(ISNUMBER(SEARCH("Strom",Tabelle_Frageboegen[[#This Row],[Bisheriger Energieträger:]]))=TRUE,1,0)</f>
        <v>0</v>
      </c>
      <c r="O379" s="1">
        <f>IF(ISNUMBER(SEARCH("Wärmepumpe",Tabelle_Frageboegen[[#This Row],[Bisheriger Energieträger:]]))=TRUE,1,0)</f>
        <v>0</v>
      </c>
      <c r="P379" s="1">
        <f>IF(ISNUMBER(SEARCH("Holz",Tabelle_Frageboegen[[#This Row],[Bisheriger Energieträger:]]))=TRUE,1,0)</f>
        <v>0</v>
      </c>
      <c r="Q379" s="1">
        <f>IF(ISNUMBER(SEARCH("Pellets",Tabelle_Frageboegen[[#This Row],[Bisheriger Energieträger:]]))=TRUE,1,0)</f>
        <v>0</v>
      </c>
      <c r="R379" s="1">
        <f>IF(ISNUMBER(SEARCH("Hackschnitzel",Tabelle_Frageboegen[[#This Row],[Bisheriger Energieträger:]]))=TRUE,1,0)</f>
        <v>0</v>
      </c>
      <c r="S379" s="1">
        <f>IF(ISNUMBER(SEARCH("anderes",Tabelle_Frageboegen[[#This Row],[Bisheriger Energieträger:]]))=TRUE,1,0)</f>
        <v>0</v>
      </c>
      <c r="T379" s="2">
        <v>3000</v>
      </c>
      <c r="U379" s="2">
        <v>0</v>
      </c>
      <c r="V379" s="2">
        <v>0</v>
      </c>
      <c r="W379" s="2">
        <v>0</v>
      </c>
      <c r="X379" s="2">
        <v>0</v>
      </c>
      <c r="Y379" s="2">
        <v>0</v>
      </c>
      <c r="Z379" s="2">
        <v>0</v>
      </c>
      <c r="AA379" s="2">
        <v>0</v>
      </c>
      <c r="AB379" s="3">
        <f>IF(SUM(Tabelle_Frageboegen[[#This Row],[Heizöl (l/a)]:[Holzhackschnitzel (Schüttraummeter/a):]])=0,1,0)</f>
        <v>0</v>
      </c>
    </row>
    <row r="380" spans="1:28" x14ac:dyDescent="0.25">
      <c r="A380" s="1">
        <v>365</v>
      </c>
      <c r="B380" s="1" t="s">
        <v>38</v>
      </c>
      <c r="C380" s="1" t="s">
        <v>145</v>
      </c>
      <c r="D380" s="1" t="s">
        <v>6</v>
      </c>
      <c r="E380" s="1">
        <f>IF(Tabelle_Frageboegen[[#This Row],[Anschlussinteresse:]]="ja",1,0)</f>
        <v>0</v>
      </c>
      <c r="F380" s="1">
        <f>IF(Tabelle_Frageboegen[[#This Row],[Anschlussinteresse:]]="ja &amp; unklar",1,0)</f>
        <v>0</v>
      </c>
      <c r="G380" s="1">
        <f>IF(Tabelle_Frageboegen[[#This Row],[Anschlussinteresse:]]="unklar",1,0)</f>
        <v>1</v>
      </c>
      <c r="H380" s="1">
        <f>IF(Tabelle_Frageboegen[[#This Row],[Anschlussinteresse:]]="nein &amp; unklar",1,0)</f>
        <v>0</v>
      </c>
      <c r="I380" s="1">
        <f>IF(Tabelle_Frageboegen[[#This Row],[Anschlussinteresse:]]="nein",1,0)</f>
        <v>0</v>
      </c>
      <c r="J380" s="1" t="s">
        <v>35</v>
      </c>
      <c r="K380" s="1">
        <f>IF(ISNUMBER(SEARCH("Heizöl",Tabelle_Frageboegen[[#This Row],[Bisheriger Energieträger:]]))=TRUE,1,0)</f>
        <v>0</v>
      </c>
      <c r="L380" s="1">
        <f>IF(ISNUMBER(SEARCH("Erdgas",Tabelle_Frageboegen[[#This Row],[Bisheriger Energieträger:]]))=TRUE,1,0)</f>
        <v>0</v>
      </c>
      <c r="M380" s="1">
        <f>IF(ISNUMBER(SEARCH("Flüssiggas",Tabelle_Frageboegen[[#This Row],[Bisheriger Energieträger:]]))=TRUE,1,0)</f>
        <v>1</v>
      </c>
      <c r="N380" s="1">
        <f>IF(ISNUMBER(SEARCH("Strom",Tabelle_Frageboegen[[#This Row],[Bisheriger Energieträger:]]))=TRUE,1,0)</f>
        <v>0</v>
      </c>
      <c r="O380" s="1">
        <f>IF(ISNUMBER(SEARCH("Wärmepumpe",Tabelle_Frageboegen[[#This Row],[Bisheriger Energieträger:]]))=TRUE,1,0)</f>
        <v>0</v>
      </c>
      <c r="P380" s="1">
        <f>IF(ISNUMBER(SEARCH("Holz",Tabelle_Frageboegen[[#This Row],[Bisheriger Energieträger:]]))=TRUE,1,0)</f>
        <v>1</v>
      </c>
      <c r="Q380" s="1">
        <f>IF(ISNUMBER(SEARCH("Pellets",Tabelle_Frageboegen[[#This Row],[Bisheriger Energieträger:]]))=TRUE,1,0)</f>
        <v>0</v>
      </c>
      <c r="R380" s="1">
        <f>IF(ISNUMBER(SEARCH("Hackschnitzel",Tabelle_Frageboegen[[#This Row],[Bisheriger Energieträger:]]))=TRUE,1,0)</f>
        <v>0</v>
      </c>
      <c r="S380" s="1">
        <f>IF(ISNUMBER(SEARCH("anderes",Tabelle_Frageboegen[[#This Row],[Bisheriger Energieträger:]]))=TRUE,1,0)</f>
        <v>0</v>
      </c>
      <c r="T380" s="2">
        <v>0</v>
      </c>
      <c r="U380" s="2">
        <v>0</v>
      </c>
      <c r="V380" s="2">
        <v>0</v>
      </c>
      <c r="W380" s="2">
        <v>0</v>
      </c>
      <c r="X380" s="2">
        <v>0</v>
      </c>
      <c r="Y380" s="2">
        <v>0</v>
      </c>
      <c r="Z380" s="2">
        <v>0</v>
      </c>
      <c r="AA380" s="2">
        <v>0</v>
      </c>
      <c r="AB380" s="3">
        <f>IF(SUM(Tabelle_Frageboegen[[#This Row],[Heizöl (l/a)]:[Holzhackschnitzel (Schüttraummeter/a):]])=0,1,0)</f>
        <v>1</v>
      </c>
    </row>
    <row r="381" spans="1:28" x14ac:dyDescent="0.25">
      <c r="A381" s="1">
        <v>366</v>
      </c>
      <c r="B381" s="1" t="s">
        <v>61</v>
      </c>
      <c r="C381" s="1" t="s">
        <v>140</v>
      </c>
      <c r="D381" s="1" t="s">
        <v>4</v>
      </c>
      <c r="E381" s="1">
        <f>IF(Tabelle_Frageboegen[[#This Row],[Anschlussinteresse:]]="ja",1,0)</f>
        <v>1</v>
      </c>
      <c r="F381" s="1">
        <f>IF(Tabelle_Frageboegen[[#This Row],[Anschlussinteresse:]]="ja &amp; unklar",1,0)</f>
        <v>0</v>
      </c>
      <c r="G381" s="1">
        <f>IF(Tabelle_Frageboegen[[#This Row],[Anschlussinteresse:]]="unklar",1,0)</f>
        <v>0</v>
      </c>
      <c r="H381" s="1">
        <f>IF(Tabelle_Frageboegen[[#This Row],[Anschlussinteresse:]]="nein &amp; unklar",1,0)</f>
        <v>0</v>
      </c>
      <c r="I381" s="1">
        <f>IF(Tabelle_Frageboegen[[#This Row],[Anschlussinteresse:]]="nein",1,0)</f>
        <v>0</v>
      </c>
      <c r="J381" s="1" t="s">
        <v>10</v>
      </c>
      <c r="K381" s="1">
        <f>IF(ISNUMBER(SEARCH("Heizöl",Tabelle_Frageboegen[[#This Row],[Bisheriger Energieträger:]]))=TRUE,1,0)</f>
        <v>1</v>
      </c>
      <c r="L381" s="1">
        <f>IF(ISNUMBER(SEARCH("Erdgas",Tabelle_Frageboegen[[#This Row],[Bisheriger Energieträger:]]))=TRUE,1,0)</f>
        <v>0</v>
      </c>
      <c r="M381" s="1">
        <f>IF(ISNUMBER(SEARCH("Flüssiggas",Tabelle_Frageboegen[[#This Row],[Bisheriger Energieträger:]]))=TRUE,1,0)</f>
        <v>0</v>
      </c>
      <c r="N381" s="1">
        <f>IF(ISNUMBER(SEARCH("Strom",Tabelle_Frageboegen[[#This Row],[Bisheriger Energieträger:]]))=TRUE,1,0)</f>
        <v>0</v>
      </c>
      <c r="O381" s="1">
        <f>IF(ISNUMBER(SEARCH("Wärmepumpe",Tabelle_Frageboegen[[#This Row],[Bisheriger Energieträger:]]))=TRUE,1,0)</f>
        <v>0</v>
      </c>
      <c r="P381" s="1">
        <f>IF(ISNUMBER(SEARCH("Holz",Tabelle_Frageboegen[[#This Row],[Bisheriger Energieträger:]]))=TRUE,1,0)</f>
        <v>0</v>
      </c>
      <c r="Q381" s="1">
        <f>IF(ISNUMBER(SEARCH("Pellets",Tabelle_Frageboegen[[#This Row],[Bisheriger Energieträger:]]))=TRUE,1,0)</f>
        <v>0</v>
      </c>
      <c r="R381" s="1">
        <f>IF(ISNUMBER(SEARCH("Hackschnitzel",Tabelle_Frageboegen[[#This Row],[Bisheriger Energieträger:]]))=TRUE,1,0)</f>
        <v>0</v>
      </c>
      <c r="S381" s="1">
        <f>IF(ISNUMBER(SEARCH("anderes",Tabelle_Frageboegen[[#This Row],[Bisheriger Energieträger:]]))=TRUE,1,0)</f>
        <v>0</v>
      </c>
      <c r="T381" s="2">
        <v>8000</v>
      </c>
      <c r="U381" s="2">
        <v>0</v>
      </c>
      <c r="V381" s="2">
        <v>0</v>
      </c>
      <c r="W381" s="2">
        <v>0</v>
      </c>
      <c r="X381" s="2">
        <v>0</v>
      </c>
      <c r="Y381" s="2">
        <v>0</v>
      </c>
      <c r="Z381" s="2">
        <v>0</v>
      </c>
      <c r="AA381" s="2">
        <v>0</v>
      </c>
      <c r="AB381" s="3">
        <f>IF(SUM(Tabelle_Frageboegen[[#This Row],[Heizöl (l/a)]:[Holzhackschnitzel (Schüttraummeter/a):]])=0,1,0)</f>
        <v>0</v>
      </c>
    </row>
    <row r="382" spans="1:28" x14ac:dyDescent="0.25">
      <c r="A382" s="1">
        <v>367</v>
      </c>
      <c r="B382" s="1" t="s">
        <v>97</v>
      </c>
      <c r="C382" s="1" t="s">
        <v>143</v>
      </c>
      <c r="D382" s="1" t="s">
        <v>8</v>
      </c>
      <c r="E382" s="1">
        <f>IF(Tabelle_Frageboegen[[#This Row],[Anschlussinteresse:]]="ja",1,0)</f>
        <v>0</v>
      </c>
      <c r="F382" s="1">
        <f>IF(Tabelle_Frageboegen[[#This Row],[Anschlussinteresse:]]="ja &amp; unklar",1,0)</f>
        <v>0</v>
      </c>
      <c r="G382" s="1">
        <f>IF(Tabelle_Frageboegen[[#This Row],[Anschlussinteresse:]]="unklar",1,0)</f>
        <v>0</v>
      </c>
      <c r="H382" s="1">
        <f>IF(Tabelle_Frageboegen[[#This Row],[Anschlussinteresse:]]="nein &amp; unklar",1,0)</f>
        <v>0</v>
      </c>
      <c r="I382" s="1">
        <f>IF(Tabelle_Frageboegen[[#This Row],[Anschlussinteresse:]]="nein",1,0)</f>
        <v>1</v>
      </c>
      <c r="J382" s="1" t="s">
        <v>32</v>
      </c>
      <c r="K382" s="1">
        <f>IF(ISNUMBER(SEARCH("Heizöl",Tabelle_Frageboegen[[#This Row],[Bisheriger Energieträger:]]))=TRUE,1,0)</f>
        <v>0</v>
      </c>
      <c r="L382" s="1">
        <f>IF(ISNUMBER(SEARCH("Erdgas",Tabelle_Frageboegen[[#This Row],[Bisheriger Energieträger:]]))=TRUE,1,0)</f>
        <v>0</v>
      </c>
      <c r="M382" s="1">
        <f>IF(ISNUMBER(SEARCH("Flüssiggas",Tabelle_Frageboegen[[#This Row],[Bisheriger Energieträger:]]))=TRUE,1,0)</f>
        <v>0</v>
      </c>
      <c r="N382" s="1">
        <f>IF(ISNUMBER(SEARCH("Strom",Tabelle_Frageboegen[[#This Row],[Bisheriger Energieträger:]]))=TRUE,1,0)</f>
        <v>0</v>
      </c>
      <c r="O382" s="1">
        <f>IF(ISNUMBER(SEARCH("Wärmepumpe",Tabelle_Frageboegen[[#This Row],[Bisheriger Energieträger:]]))=TRUE,1,0)</f>
        <v>0</v>
      </c>
      <c r="P382" s="1">
        <f>IF(ISNUMBER(SEARCH("Holz",Tabelle_Frageboegen[[#This Row],[Bisheriger Energieträger:]]))=TRUE,1,0)</f>
        <v>0</v>
      </c>
      <c r="Q382" s="1">
        <f>IF(ISNUMBER(SEARCH("Pellets",Tabelle_Frageboegen[[#This Row],[Bisheriger Energieträger:]]))=TRUE,1,0)</f>
        <v>0</v>
      </c>
      <c r="R382" s="1">
        <f>IF(ISNUMBER(SEARCH("Hackschnitzel",Tabelle_Frageboegen[[#This Row],[Bisheriger Energieträger:]]))=TRUE,1,0)</f>
        <v>0</v>
      </c>
      <c r="S382" s="1">
        <f>IF(ISNUMBER(SEARCH("anderes",Tabelle_Frageboegen[[#This Row],[Bisheriger Energieträger:]]))=TRUE,1,0)</f>
        <v>0</v>
      </c>
      <c r="T382" s="2">
        <v>0</v>
      </c>
      <c r="U382" s="2">
        <v>0</v>
      </c>
      <c r="V382" s="2">
        <v>0</v>
      </c>
      <c r="W382" s="2">
        <v>0</v>
      </c>
      <c r="X382" s="2">
        <v>0</v>
      </c>
      <c r="Y382" s="2">
        <v>0</v>
      </c>
      <c r="Z382" s="2">
        <v>0</v>
      </c>
      <c r="AA382" s="2">
        <v>0</v>
      </c>
      <c r="AB382" s="3">
        <f>IF(SUM(Tabelle_Frageboegen[[#This Row],[Heizöl (l/a)]:[Holzhackschnitzel (Schüttraummeter/a):]])=0,1,0)</f>
        <v>1</v>
      </c>
    </row>
    <row r="383" spans="1:28" ht="30" x14ac:dyDescent="0.25">
      <c r="A383" s="1">
        <v>368</v>
      </c>
      <c r="B383" s="1" t="s">
        <v>68</v>
      </c>
      <c r="C383" s="1" t="s">
        <v>143</v>
      </c>
      <c r="D383" s="1" t="s">
        <v>8</v>
      </c>
      <c r="E383" s="1">
        <f>IF(Tabelle_Frageboegen[[#This Row],[Anschlussinteresse:]]="ja",1,0)</f>
        <v>0</v>
      </c>
      <c r="F383" s="1">
        <f>IF(Tabelle_Frageboegen[[#This Row],[Anschlussinteresse:]]="ja &amp; unklar",1,0)</f>
        <v>0</v>
      </c>
      <c r="G383" s="1">
        <f>IF(Tabelle_Frageboegen[[#This Row],[Anschlussinteresse:]]="unklar",1,0)</f>
        <v>0</v>
      </c>
      <c r="H383" s="1">
        <f>IF(Tabelle_Frageboegen[[#This Row],[Anschlussinteresse:]]="nein &amp; unklar",1,0)</f>
        <v>0</v>
      </c>
      <c r="I383" s="1">
        <f>IF(Tabelle_Frageboegen[[#This Row],[Anschlussinteresse:]]="nein",1,0)</f>
        <v>1</v>
      </c>
      <c r="J383" s="1" t="s">
        <v>32</v>
      </c>
      <c r="K383" s="1">
        <f>IF(ISNUMBER(SEARCH("Heizöl",Tabelle_Frageboegen[[#This Row],[Bisheriger Energieträger:]]))=TRUE,1,0)</f>
        <v>0</v>
      </c>
      <c r="L383" s="1">
        <f>IF(ISNUMBER(SEARCH("Erdgas",Tabelle_Frageboegen[[#This Row],[Bisheriger Energieträger:]]))=TRUE,1,0)</f>
        <v>0</v>
      </c>
      <c r="M383" s="1">
        <f>IF(ISNUMBER(SEARCH("Flüssiggas",Tabelle_Frageboegen[[#This Row],[Bisheriger Energieträger:]]))=TRUE,1,0)</f>
        <v>0</v>
      </c>
      <c r="N383" s="1">
        <f>IF(ISNUMBER(SEARCH("Strom",Tabelle_Frageboegen[[#This Row],[Bisheriger Energieträger:]]))=TRUE,1,0)</f>
        <v>0</v>
      </c>
      <c r="O383" s="1">
        <f>IF(ISNUMBER(SEARCH("Wärmepumpe",Tabelle_Frageboegen[[#This Row],[Bisheriger Energieträger:]]))=TRUE,1,0)</f>
        <v>0</v>
      </c>
      <c r="P383" s="1">
        <f>IF(ISNUMBER(SEARCH("Holz",Tabelle_Frageboegen[[#This Row],[Bisheriger Energieträger:]]))=TRUE,1,0)</f>
        <v>0</v>
      </c>
      <c r="Q383" s="1">
        <f>IF(ISNUMBER(SEARCH("Pellets",Tabelle_Frageboegen[[#This Row],[Bisheriger Energieträger:]]))=TRUE,1,0)</f>
        <v>0</v>
      </c>
      <c r="R383" s="1">
        <f>IF(ISNUMBER(SEARCH("Hackschnitzel",Tabelle_Frageboegen[[#This Row],[Bisheriger Energieträger:]]))=TRUE,1,0)</f>
        <v>0</v>
      </c>
      <c r="S383" s="1">
        <f>IF(ISNUMBER(SEARCH("anderes",Tabelle_Frageboegen[[#This Row],[Bisheriger Energieträger:]]))=TRUE,1,0)</f>
        <v>0</v>
      </c>
      <c r="T383" s="2">
        <v>0</v>
      </c>
      <c r="U383" s="2">
        <v>0</v>
      </c>
      <c r="V383" s="2">
        <v>0</v>
      </c>
      <c r="W383" s="2">
        <v>0</v>
      </c>
      <c r="X383" s="2">
        <v>0</v>
      </c>
      <c r="Y383" s="2">
        <v>0</v>
      </c>
      <c r="Z383" s="2">
        <v>0</v>
      </c>
      <c r="AA383" s="2">
        <v>0</v>
      </c>
      <c r="AB383" s="3">
        <f>IF(SUM(Tabelle_Frageboegen[[#This Row],[Heizöl (l/a)]:[Holzhackschnitzel (Schüttraummeter/a):]])=0,1,0)</f>
        <v>1</v>
      </c>
    </row>
    <row r="384" spans="1:28" x14ac:dyDescent="0.25">
      <c r="A384" s="1">
        <v>369</v>
      </c>
      <c r="B384" s="1" t="s">
        <v>41</v>
      </c>
      <c r="C384" s="1" t="s">
        <v>143</v>
      </c>
      <c r="D384" s="1" t="s">
        <v>8</v>
      </c>
      <c r="E384" s="1">
        <f>IF(Tabelle_Frageboegen[[#This Row],[Anschlussinteresse:]]="ja",1,0)</f>
        <v>0</v>
      </c>
      <c r="F384" s="1">
        <f>IF(Tabelle_Frageboegen[[#This Row],[Anschlussinteresse:]]="ja &amp; unklar",1,0)</f>
        <v>0</v>
      </c>
      <c r="G384" s="1">
        <f>IF(Tabelle_Frageboegen[[#This Row],[Anschlussinteresse:]]="unklar",1,0)</f>
        <v>0</v>
      </c>
      <c r="H384" s="1">
        <f>IF(Tabelle_Frageboegen[[#This Row],[Anschlussinteresse:]]="nein &amp; unklar",1,0)</f>
        <v>0</v>
      </c>
      <c r="I384" s="1">
        <f>IF(Tabelle_Frageboegen[[#This Row],[Anschlussinteresse:]]="nein",1,0)</f>
        <v>1</v>
      </c>
      <c r="J384" s="1" t="s">
        <v>32</v>
      </c>
      <c r="K384" s="1">
        <f>IF(ISNUMBER(SEARCH("Heizöl",Tabelle_Frageboegen[[#This Row],[Bisheriger Energieträger:]]))=TRUE,1,0)</f>
        <v>0</v>
      </c>
      <c r="L384" s="1">
        <f>IF(ISNUMBER(SEARCH("Erdgas",Tabelle_Frageboegen[[#This Row],[Bisheriger Energieträger:]]))=TRUE,1,0)</f>
        <v>0</v>
      </c>
      <c r="M384" s="1">
        <f>IF(ISNUMBER(SEARCH("Flüssiggas",Tabelle_Frageboegen[[#This Row],[Bisheriger Energieträger:]]))=TRUE,1,0)</f>
        <v>0</v>
      </c>
      <c r="N384" s="1">
        <f>IF(ISNUMBER(SEARCH("Strom",Tabelle_Frageboegen[[#This Row],[Bisheriger Energieträger:]]))=TRUE,1,0)</f>
        <v>0</v>
      </c>
      <c r="O384" s="1">
        <f>IF(ISNUMBER(SEARCH("Wärmepumpe",Tabelle_Frageboegen[[#This Row],[Bisheriger Energieträger:]]))=TRUE,1,0)</f>
        <v>0</v>
      </c>
      <c r="P384" s="1">
        <f>IF(ISNUMBER(SEARCH("Holz",Tabelle_Frageboegen[[#This Row],[Bisheriger Energieträger:]]))=TRUE,1,0)</f>
        <v>0</v>
      </c>
      <c r="Q384" s="1">
        <f>IF(ISNUMBER(SEARCH("Pellets",Tabelle_Frageboegen[[#This Row],[Bisheriger Energieträger:]]))=TRUE,1,0)</f>
        <v>0</v>
      </c>
      <c r="R384" s="1">
        <f>IF(ISNUMBER(SEARCH("Hackschnitzel",Tabelle_Frageboegen[[#This Row],[Bisheriger Energieträger:]]))=TRUE,1,0)</f>
        <v>0</v>
      </c>
      <c r="S384" s="1">
        <f>IF(ISNUMBER(SEARCH("anderes",Tabelle_Frageboegen[[#This Row],[Bisheriger Energieträger:]]))=TRUE,1,0)</f>
        <v>0</v>
      </c>
      <c r="T384" s="2">
        <v>0</v>
      </c>
      <c r="U384" s="2">
        <v>0</v>
      </c>
      <c r="V384" s="2">
        <v>0</v>
      </c>
      <c r="W384" s="2">
        <v>0</v>
      </c>
      <c r="X384" s="2">
        <v>0</v>
      </c>
      <c r="Y384" s="2">
        <v>0</v>
      </c>
      <c r="Z384" s="2">
        <v>0</v>
      </c>
      <c r="AA384" s="2">
        <v>0</v>
      </c>
      <c r="AB384" s="3">
        <f>IF(SUM(Tabelle_Frageboegen[[#This Row],[Heizöl (l/a)]:[Holzhackschnitzel (Schüttraummeter/a):]])=0,1,0)</f>
        <v>1</v>
      </c>
    </row>
    <row r="385" spans="1:28" x14ac:dyDescent="0.25">
      <c r="A385" s="1">
        <v>370</v>
      </c>
      <c r="B385" s="1" t="s">
        <v>65</v>
      </c>
      <c r="C385" s="1" t="s">
        <v>143</v>
      </c>
      <c r="D385" s="1" t="s">
        <v>8</v>
      </c>
      <c r="E385" s="1">
        <f>IF(Tabelle_Frageboegen[[#This Row],[Anschlussinteresse:]]="ja",1,0)</f>
        <v>0</v>
      </c>
      <c r="F385" s="1">
        <f>IF(Tabelle_Frageboegen[[#This Row],[Anschlussinteresse:]]="ja &amp; unklar",1,0)</f>
        <v>0</v>
      </c>
      <c r="G385" s="1">
        <f>IF(Tabelle_Frageboegen[[#This Row],[Anschlussinteresse:]]="unklar",1,0)</f>
        <v>0</v>
      </c>
      <c r="H385" s="1">
        <f>IF(Tabelle_Frageboegen[[#This Row],[Anschlussinteresse:]]="nein &amp; unklar",1,0)</f>
        <v>0</v>
      </c>
      <c r="I385" s="1">
        <f>IF(Tabelle_Frageboegen[[#This Row],[Anschlussinteresse:]]="nein",1,0)</f>
        <v>1</v>
      </c>
      <c r="J385" s="1" t="s">
        <v>32</v>
      </c>
      <c r="K385" s="1">
        <f>IF(ISNUMBER(SEARCH("Heizöl",Tabelle_Frageboegen[[#This Row],[Bisheriger Energieträger:]]))=TRUE,1,0)</f>
        <v>0</v>
      </c>
      <c r="L385" s="1">
        <f>IF(ISNUMBER(SEARCH("Erdgas",Tabelle_Frageboegen[[#This Row],[Bisheriger Energieträger:]]))=TRUE,1,0)</f>
        <v>0</v>
      </c>
      <c r="M385" s="1">
        <f>IF(ISNUMBER(SEARCH("Flüssiggas",Tabelle_Frageboegen[[#This Row],[Bisheriger Energieträger:]]))=TRUE,1,0)</f>
        <v>0</v>
      </c>
      <c r="N385" s="1">
        <f>IF(ISNUMBER(SEARCH("Strom",Tabelle_Frageboegen[[#This Row],[Bisheriger Energieträger:]]))=TRUE,1,0)</f>
        <v>0</v>
      </c>
      <c r="O385" s="1">
        <f>IF(ISNUMBER(SEARCH("Wärmepumpe",Tabelle_Frageboegen[[#This Row],[Bisheriger Energieträger:]]))=TRUE,1,0)</f>
        <v>0</v>
      </c>
      <c r="P385" s="1">
        <f>IF(ISNUMBER(SEARCH("Holz",Tabelle_Frageboegen[[#This Row],[Bisheriger Energieträger:]]))=TRUE,1,0)</f>
        <v>0</v>
      </c>
      <c r="Q385" s="1">
        <f>IF(ISNUMBER(SEARCH("Pellets",Tabelle_Frageboegen[[#This Row],[Bisheriger Energieträger:]]))=TRUE,1,0)</f>
        <v>0</v>
      </c>
      <c r="R385" s="1">
        <f>IF(ISNUMBER(SEARCH("Hackschnitzel",Tabelle_Frageboegen[[#This Row],[Bisheriger Energieträger:]]))=TRUE,1,0)</f>
        <v>0</v>
      </c>
      <c r="S385" s="1">
        <f>IF(ISNUMBER(SEARCH("anderes",Tabelle_Frageboegen[[#This Row],[Bisheriger Energieträger:]]))=TRUE,1,0)</f>
        <v>0</v>
      </c>
      <c r="T385" s="2">
        <v>0</v>
      </c>
      <c r="U385" s="2">
        <v>0</v>
      </c>
      <c r="V385" s="2">
        <v>0</v>
      </c>
      <c r="W385" s="2">
        <v>0</v>
      </c>
      <c r="X385" s="2">
        <v>0</v>
      </c>
      <c r="Y385" s="2">
        <v>0</v>
      </c>
      <c r="Z385" s="2">
        <v>0</v>
      </c>
      <c r="AA385" s="2">
        <v>0</v>
      </c>
      <c r="AB385" s="3">
        <f>IF(SUM(Tabelle_Frageboegen[[#This Row],[Heizöl (l/a)]:[Holzhackschnitzel (Schüttraummeter/a):]])=0,1,0)</f>
        <v>1</v>
      </c>
    </row>
    <row r="386" spans="1:28" x14ac:dyDescent="0.25">
      <c r="A386" s="1">
        <v>371</v>
      </c>
      <c r="B386" s="1" t="s">
        <v>65</v>
      </c>
      <c r="C386" s="1" t="s">
        <v>143</v>
      </c>
      <c r="D386" s="1" t="s">
        <v>6</v>
      </c>
      <c r="E386" s="1">
        <f>IF(Tabelle_Frageboegen[[#This Row],[Anschlussinteresse:]]="ja",1,0)</f>
        <v>0</v>
      </c>
      <c r="F386" s="1">
        <f>IF(Tabelle_Frageboegen[[#This Row],[Anschlussinteresse:]]="ja &amp; unklar",1,0)</f>
        <v>0</v>
      </c>
      <c r="G386" s="1">
        <f>IF(Tabelle_Frageboegen[[#This Row],[Anschlussinteresse:]]="unklar",1,0)</f>
        <v>1</v>
      </c>
      <c r="H386" s="1">
        <f>IF(Tabelle_Frageboegen[[#This Row],[Anschlussinteresse:]]="nein &amp; unklar",1,0)</f>
        <v>0</v>
      </c>
      <c r="I386" s="1">
        <f>IF(Tabelle_Frageboegen[[#This Row],[Anschlussinteresse:]]="nein",1,0)</f>
        <v>0</v>
      </c>
      <c r="J386" s="1" t="s">
        <v>39</v>
      </c>
      <c r="K386" s="1">
        <f>IF(ISNUMBER(SEARCH("Heizöl",Tabelle_Frageboegen[[#This Row],[Bisheriger Energieträger:]]))=TRUE,1,0)</f>
        <v>1</v>
      </c>
      <c r="L386" s="1">
        <f>IF(ISNUMBER(SEARCH("Erdgas",Tabelle_Frageboegen[[#This Row],[Bisheriger Energieträger:]]))=TRUE,1,0)</f>
        <v>0</v>
      </c>
      <c r="M386" s="1">
        <f>IF(ISNUMBER(SEARCH("Flüssiggas",Tabelle_Frageboegen[[#This Row],[Bisheriger Energieträger:]]))=TRUE,1,0)</f>
        <v>0</v>
      </c>
      <c r="N386" s="1">
        <f>IF(ISNUMBER(SEARCH("Strom",Tabelle_Frageboegen[[#This Row],[Bisheriger Energieträger:]]))=TRUE,1,0)</f>
        <v>0</v>
      </c>
      <c r="O386" s="1">
        <f>IF(ISNUMBER(SEARCH("Wärmepumpe",Tabelle_Frageboegen[[#This Row],[Bisheriger Energieträger:]]))=TRUE,1,0)</f>
        <v>0</v>
      </c>
      <c r="P386" s="1">
        <f>IF(ISNUMBER(SEARCH("Holz",Tabelle_Frageboegen[[#This Row],[Bisheriger Energieträger:]]))=TRUE,1,0)</f>
        <v>1</v>
      </c>
      <c r="Q386" s="1">
        <f>IF(ISNUMBER(SEARCH("Pellets",Tabelle_Frageboegen[[#This Row],[Bisheriger Energieträger:]]))=TRUE,1,0)</f>
        <v>0</v>
      </c>
      <c r="R386" s="1">
        <f>IF(ISNUMBER(SEARCH("Hackschnitzel",Tabelle_Frageboegen[[#This Row],[Bisheriger Energieträger:]]))=TRUE,1,0)</f>
        <v>0</v>
      </c>
      <c r="S386" s="1">
        <f>IF(ISNUMBER(SEARCH("anderes",Tabelle_Frageboegen[[#This Row],[Bisheriger Energieträger:]]))=TRUE,1,0)</f>
        <v>0</v>
      </c>
      <c r="T386" s="2">
        <v>1500</v>
      </c>
      <c r="U386" s="2">
        <v>0</v>
      </c>
      <c r="V386" s="2">
        <v>0</v>
      </c>
      <c r="W386" s="2">
        <v>0</v>
      </c>
      <c r="X386" s="2">
        <v>0</v>
      </c>
      <c r="Y386" s="2">
        <v>3</v>
      </c>
      <c r="Z386" s="2">
        <v>0</v>
      </c>
      <c r="AA386" s="2">
        <v>0</v>
      </c>
      <c r="AB386" s="3">
        <f>IF(SUM(Tabelle_Frageboegen[[#This Row],[Heizöl (l/a)]:[Holzhackschnitzel (Schüttraummeter/a):]])=0,1,0)</f>
        <v>0</v>
      </c>
    </row>
    <row r="387" spans="1:28" x14ac:dyDescent="0.25">
      <c r="A387" s="1">
        <v>372</v>
      </c>
      <c r="B387" s="1" t="s">
        <v>30</v>
      </c>
      <c r="C387" s="1" t="s">
        <v>145</v>
      </c>
      <c r="D387" s="1" t="s">
        <v>4</v>
      </c>
      <c r="E387" s="1">
        <f>IF(Tabelle_Frageboegen[[#This Row],[Anschlussinteresse:]]="ja",1,0)</f>
        <v>1</v>
      </c>
      <c r="F387" s="1">
        <f>IF(Tabelle_Frageboegen[[#This Row],[Anschlussinteresse:]]="ja &amp; unklar",1,0)</f>
        <v>0</v>
      </c>
      <c r="G387" s="1">
        <f>IF(Tabelle_Frageboegen[[#This Row],[Anschlussinteresse:]]="unklar",1,0)</f>
        <v>0</v>
      </c>
      <c r="H387" s="1">
        <f>IF(Tabelle_Frageboegen[[#This Row],[Anschlussinteresse:]]="nein &amp; unklar",1,0)</f>
        <v>0</v>
      </c>
      <c r="I387" s="1">
        <f>IF(Tabelle_Frageboegen[[#This Row],[Anschlussinteresse:]]="nein",1,0)</f>
        <v>0</v>
      </c>
      <c r="J387" s="1" t="s">
        <v>35</v>
      </c>
      <c r="K387" s="1">
        <f>IF(ISNUMBER(SEARCH("Heizöl",Tabelle_Frageboegen[[#This Row],[Bisheriger Energieträger:]]))=TRUE,1,0)</f>
        <v>0</v>
      </c>
      <c r="L387" s="1">
        <f>IF(ISNUMBER(SEARCH("Erdgas",Tabelle_Frageboegen[[#This Row],[Bisheriger Energieträger:]]))=TRUE,1,0)</f>
        <v>0</v>
      </c>
      <c r="M387" s="1">
        <f>IF(ISNUMBER(SEARCH("Flüssiggas",Tabelle_Frageboegen[[#This Row],[Bisheriger Energieträger:]]))=TRUE,1,0)</f>
        <v>1</v>
      </c>
      <c r="N387" s="1">
        <f>IF(ISNUMBER(SEARCH("Strom",Tabelle_Frageboegen[[#This Row],[Bisheriger Energieträger:]]))=TRUE,1,0)</f>
        <v>0</v>
      </c>
      <c r="O387" s="1">
        <f>IF(ISNUMBER(SEARCH("Wärmepumpe",Tabelle_Frageboegen[[#This Row],[Bisheriger Energieträger:]]))=TRUE,1,0)</f>
        <v>0</v>
      </c>
      <c r="P387" s="1">
        <f>IF(ISNUMBER(SEARCH("Holz",Tabelle_Frageboegen[[#This Row],[Bisheriger Energieträger:]]))=TRUE,1,0)</f>
        <v>1</v>
      </c>
      <c r="Q387" s="1">
        <f>IF(ISNUMBER(SEARCH("Pellets",Tabelle_Frageboegen[[#This Row],[Bisheriger Energieträger:]]))=TRUE,1,0)</f>
        <v>0</v>
      </c>
      <c r="R387" s="1">
        <f>IF(ISNUMBER(SEARCH("Hackschnitzel",Tabelle_Frageboegen[[#This Row],[Bisheriger Energieträger:]]))=TRUE,1,0)</f>
        <v>0</v>
      </c>
      <c r="S387" s="1">
        <f>IF(ISNUMBER(SEARCH("anderes",Tabelle_Frageboegen[[#This Row],[Bisheriger Energieträger:]]))=TRUE,1,0)</f>
        <v>0</v>
      </c>
      <c r="T387" s="2">
        <v>0</v>
      </c>
      <c r="U387" s="2">
        <v>0</v>
      </c>
      <c r="V387" s="2">
        <v>300</v>
      </c>
      <c r="W387" s="2">
        <v>0</v>
      </c>
      <c r="X387" s="2">
        <v>0</v>
      </c>
      <c r="Y387" s="2">
        <v>2</v>
      </c>
      <c r="Z387" s="2">
        <v>0</v>
      </c>
      <c r="AA387" s="2">
        <v>0</v>
      </c>
      <c r="AB387" s="3">
        <f>IF(SUM(Tabelle_Frageboegen[[#This Row],[Heizöl (l/a)]:[Holzhackschnitzel (Schüttraummeter/a):]])=0,1,0)</f>
        <v>0</v>
      </c>
    </row>
    <row r="388" spans="1:28" x14ac:dyDescent="0.25">
      <c r="A388" s="1">
        <v>373</v>
      </c>
      <c r="B388" s="1" t="s">
        <v>50</v>
      </c>
      <c r="C388" s="1" t="s">
        <v>140</v>
      </c>
      <c r="D388" s="1" t="s">
        <v>4</v>
      </c>
      <c r="E388" s="1">
        <f>IF(Tabelle_Frageboegen[[#This Row],[Anschlussinteresse:]]="ja",1,0)</f>
        <v>1</v>
      </c>
      <c r="F388" s="1">
        <f>IF(Tabelle_Frageboegen[[#This Row],[Anschlussinteresse:]]="ja &amp; unklar",1,0)</f>
        <v>0</v>
      </c>
      <c r="G388" s="1">
        <f>IF(Tabelle_Frageboegen[[#This Row],[Anschlussinteresse:]]="unklar",1,0)</f>
        <v>0</v>
      </c>
      <c r="H388" s="1">
        <f>IF(Tabelle_Frageboegen[[#This Row],[Anschlussinteresse:]]="nein &amp; unklar",1,0)</f>
        <v>0</v>
      </c>
      <c r="I388" s="1">
        <f>IF(Tabelle_Frageboegen[[#This Row],[Anschlussinteresse:]]="nein",1,0)</f>
        <v>0</v>
      </c>
      <c r="J388" s="1" t="s">
        <v>10</v>
      </c>
      <c r="K388" s="1">
        <f>IF(ISNUMBER(SEARCH("Heizöl",Tabelle_Frageboegen[[#This Row],[Bisheriger Energieträger:]]))=TRUE,1,0)</f>
        <v>1</v>
      </c>
      <c r="L388" s="1">
        <f>IF(ISNUMBER(SEARCH("Erdgas",Tabelle_Frageboegen[[#This Row],[Bisheriger Energieträger:]]))=TRUE,1,0)</f>
        <v>0</v>
      </c>
      <c r="M388" s="1">
        <f>IF(ISNUMBER(SEARCH("Flüssiggas",Tabelle_Frageboegen[[#This Row],[Bisheriger Energieträger:]]))=TRUE,1,0)</f>
        <v>0</v>
      </c>
      <c r="N388" s="1">
        <f>IF(ISNUMBER(SEARCH("Strom",Tabelle_Frageboegen[[#This Row],[Bisheriger Energieträger:]]))=TRUE,1,0)</f>
        <v>0</v>
      </c>
      <c r="O388" s="1">
        <f>IF(ISNUMBER(SEARCH("Wärmepumpe",Tabelle_Frageboegen[[#This Row],[Bisheriger Energieträger:]]))=TRUE,1,0)</f>
        <v>0</v>
      </c>
      <c r="P388" s="1">
        <f>IF(ISNUMBER(SEARCH("Holz",Tabelle_Frageboegen[[#This Row],[Bisheriger Energieträger:]]))=TRUE,1,0)</f>
        <v>0</v>
      </c>
      <c r="Q388" s="1">
        <f>IF(ISNUMBER(SEARCH("Pellets",Tabelle_Frageboegen[[#This Row],[Bisheriger Energieträger:]]))=TRUE,1,0)</f>
        <v>0</v>
      </c>
      <c r="R388" s="1">
        <f>IF(ISNUMBER(SEARCH("Hackschnitzel",Tabelle_Frageboegen[[#This Row],[Bisheriger Energieträger:]]))=TRUE,1,0)</f>
        <v>0</v>
      </c>
      <c r="S388" s="1">
        <f>IF(ISNUMBER(SEARCH("anderes",Tabelle_Frageboegen[[#This Row],[Bisheriger Energieträger:]]))=TRUE,1,0)</f>
        <v>0</v>
      </c>
      <c r="T388" s="2">
        <v>2000</v>
      </c>
      <c r="U388" s="2">
        <v>0</v>
      </c>
      <c r="V388" s="2">
        <v>0</v>
      </c>
      <c r="W388" s="2">
        <v>0</v>
      </c>
      <c r="X388" s="2">
        <v>0</v>
      </c>
      <c r="Y388" s="2">
        <v>0</v>
      </c>
      <c r="Z388" s="2">
        <v>0</v>
      </c>
      <c r="AA388" s="2">
        <v>0</v>
      </c>
      <c r="AB388" s="3">
        <f>IF(SUM(Tabelle_Frageboegen[[#This Row],[Heizöl (l/a)]:[Holzhackschnitzel (Schüttraummeter/a):]])=0,1,0)</f>
        <v>0</v>
      </c>
    </row>
    <row r="389" spans="1:28" x14ac:dyDescent="0.25">
      <c r="A389" s="1">
        <v>374</v>
      </c>
      <c r="B389" s="1" t="s">
        <v>122</v>
      </c>
      <c r="C389" s="1" t="s">
        <v>140</v>
      </c>
      <c r="D389" s="1" t="s">
        <v>32</v>
      </c>
      <c r="E389" s="1">
        <f>IF(Tabelle_Frageboegen[[#This Row],[Anschlussinteresse:]]="ja",1,0)</f>
        <v>0</v>
      </c>
      <c r="F389" s="1">
        <f>IF(Tabelle_Frageboegen[[#This Row],[Anschlussinteresse:]]="ja &amp; unklar",1,0)</f>
        <v>0</v>
      </c>
      <c r="G389" s="1">
        <f>IF(Tabelle_Frageboegen[[#This Row],[Anschlussinteresse:]]="unklar",1,0)</f>
        <v>0</v>
      </c>
      <c r="H389" s="1">
        <f>IF(Tabelle_Frageboegen[[#This Row],[Anschlussinteresse:]]="nein &amp; unklar",1,0)</f>
        <v>0</v>
      </c>
      <c r="I389" s="1">
        <f>IF(Tabelle_Frageboegen[[#This Row],[Anschlussinteresse:]]="nein",1,0)</f>
        <v>0</v>
      </c>
      <c r="J389" s="1" t="s">
        <v>32</v>
      </c>
      <c r="K389" s="1">
        <f>IF(ISNUMBER(SEARCH("Heizöl",Tabelle_Frageboegen[[#This Row],[Bisheriger Energieträger:]]))=TRUE,1,0)</f>
        <v>0</v>
      </c>
      <c r="L389" s="1">
        <f>IF(ISNUMBER(SEARCH("Erdgas",Tabelle_Frageboegen[[#This Row],[Bisheriger Energieträger:]]))=TRUE,1,0)</f>
        <v>0</v>
      </c>
      <c r="M389" s="1">
        <f>IF(ISNUMBER(SEARCH("Flüssiggas",Tabelle_Frageboegen[[#This Row],[Bisheriger Energieträger:]]))=TRUE,1,0)</f>
        <v>0</v>
      </c>
      <c r="N389" s="1">
        <f>IF(ISNUMBER(SEARCH("Strom",Tabelle_Frageboegen[[#This Row],[Bisheriger Energieträger:]]))=TRUE,1,0)</f>
        <v>0</v>
      </c>
      <c r="O389" s="1">
        <f>IF(ISNUMBER(SEARCH("Wärmepumpe",Tabelle_Frageboegen[[#This Row],[Bisheriger Energieträger:]]))=TRUE,1,0)</f>
        <v>0</v>
      </c>
      <c r="P389" s="1">
        <f>IF(ISNUMBER(SEARCH("Holz",Tabelle_Frageboegen[[#This Row],[Bisheriger Energieträger:]]))=TRUE,1,0)</f>
        <v>0</v>
      </c>
      <c r="Q389" s="1">
        <f>IF(ISNUMBER(SEARCH("Pellets",Tabelle_Frageboegen[[#This Row],[Bisheriger Energieträger:]]))=TRUE,1,0)</f>
        <v>0</v>
      </c>
      <c r="R389" s="1">
        <f>IF(ISNUMBER(SEARCH("Hackschnitzel",Tabelle_Frageboegen[[#This Row],[Bisheriger Energieträger:]]))=TRUE,1,0)</f>
        <v>0</v>
      </c>
      <c r="S389" s="1">
        <f>IF(ISNUMBER(SEARCH("anderes",Tabelle_Frageboegen[[#This Row],[Bisheriger Energieträger:]]))=TRUE,1,0)</f>
        <v>0</v>
      </c>
      <c r="T389" s="2">
        <v>0</v>
      </c>
      <c r="U389" s="2">
        <v>0</v>
      </c>
      <c r="V389" s="2">
        <v>0</v>
      </c>
      <c r="W389" s="2">
        <v>0</v>
      </c>
      <c r="X389" s="2">
        <v>0</v>
      </c>
      <c r="Y389" s="2">
        <v>0</v>
      </c>
      <c r="Z389" s="2">
        <v>0</v>
      </c>
      <c r="AA389" s="2">
        <v>0</v>
      </c>
      <c r="AB389" s="3">
        <f>IF(SUM(Tabelle_Frageboegen[[#This Row],[Heizöl (l/a)]:[Holzhackschnitzel (Schüttraummeter/a):]])=0,1,0)</f>
        <v>1</v>
      </c>
    </row>
    <row r="390" spans="1:28" ht="30" x14ac:dyDescent="0.25">
      <c r="A390" s="1">
        <v>375</v>
      </c>
      <c r="B390" s="1" t="s">
        <v>68</v>
      </c>
      <c r="C390" s="1" t="s">
        <v>143</v>
      </c>
      <c r="D390" s="1" t="s">
        <v>4</v>
      </c>
      <c r="E390" s="1">
        <f>IF(Tabelle_Frageboegen[[#This Row],[Anschlussinteresse:]]="ja",1,0)</f>
        <v>1</v>
      </c>
      <c r="F390" s="1">
        <f>IF(Tabelle_Frageboegen[[#This Row],[Anschlussinteresse:]]="ja &amp; unklar",1,0)</f>
        <v>0</v>
      </c>
      <c r="G390" s="1">
        <f>IF(Tabelle_Frageboegen[[#This Row],[Anschlussinteresse:]]="unklar",1,0)</f>
        <v>0</v>
      </c>
      <c r="H390" s="1">
        <f>IF(Tabelle_Frageboegen[[#This Row],[Anschlussinteresse:]]="nein &amp; unklar",1,0)</f>
        <v>0</v>
      </c>
      <c r="I390" s="1">
        <f>IF(Tabelle_Frageboegen[[#This Row],[Anschlussinteresse:]]="nein",1,0)</f>
        <v>0</v>
      </c>
      <c r="J390" s="1" t="s">
        <v>43</v>
      </c>
      <c r="K390" s="1">
        <f>IF(ISNUMBER(SEARCH("Heizöl",Tabelle_Frageboegen[[#This Row],[Bisheriger Energieträger:]]))=TRUE,1,0)</f>
        <v>0</v>
      </c>
      <c r="L390" s="1">
        <f>IF(ISNUMBER(SEARCH("Erdgas",Tabelle_Frageboegen[[#This Row],[Bisheriger Energieträger:]]))=TRUE,1,0)</f>
        <v>0</v>
      </c>
      <c r="M390" s="1">
        <f>IF(ISNUMBER(SEARCH("Flüssiggas",Tabelle_Frageboegen[[#This Row],[Bisheriger Energieträger:]]))=TRUE,1,0)</f>
        <v>0</v>
      </c>
      <c r="N390" s="1">
        <f>IF(ISNUMBER(SEARCH("Strom",Tabelle_Frageboegen[[#This Row],[Bisheriger Energieträger:]]))=TRUE,1,0)</f>
        <v>0</v>
      </c>
      <c r="O390" s="1">
        <f>IF(ISNUMBER(SEARCH("Wärmepumpe",Tabelle_Frageboegen[[#This Row],[Bisheriger Energieträger:]]))=TRUE,1,0)</f>
        <v>0</v>
      </c>
      <c r="P390" s="1">
        <f>IF(ISNUMBER(SEARCH("Holz",Tabelle_Frageboegen[[#This Row],[Bisheriger Energieträger:]]))=TRUE,1,0)</f>
        <v>1</v>
      </c>
      <c r="Q390" s="1">
        <f>IF(ISNUMBER(SEARCH("Pellets",Tabelle_Frageboegen[[#This Row],[Bisheriger Energieträger:]]))=TRUE,1,0)</f>
        <v>1</v>
      </c>
      <c r="R390" s="1">
        <f>IF(ISNUMBER(SEARCH("Hackschnitzel",Tabelle_Frageboegen[[#This Row],[Bisheriger Energieträger:]]))=TRUE,1,0)</f>
        <v>0</v>
      </c>
      <c r="S390" s="1">
        <f>IF(ISNUMBER(SEARCH("anderes",Tabelle_Frageboegen[[#This Row],[Bisheriger Energieträger:]]))=TRUE,1,0)</f>
        <v>0</v>
      </c>
      <c r="T390" s="2">
        <v>0</v>
      </c>
      <c r="U390" s="2">
        <v>0</v>
      </c>
      <c r="V390" s="2">
        <v>0</v>
      </c>
      <c r="W390" s="2">
        <v>0</v>
      </c>
      <c r="X390" s="2">
        <v>0</v>
      </c>
      <c r="Y390" s="2">
        <v>0</v>
      </c>
      <c r="Z390" s="2">
        <v>8000</v>
      </c>
      <c r="AA390" s="2">
        <v>0</v>
      </c>
      <c r="AB390" s="3">
        <f>IF(SUM(Tabelle_Frageboegen[[#This Row],[Heizöl (l/a)]:[Holzhackschnitzel (Schüttraummeter/a):]])=0,1,0)</f>
        <v>0</v>
      </c>
    </row>
    <row r="391" spans="1:28" x14ac:dyDescent="0.25">
      <c r="A391" s="1">
        <v>376</v>
      </c>
      <c r="B391" s="1" t="s">
        <v>41</v>
      </c>
      <c r="C391" s="1" t="s">
        <v>143</v>
      </c>
      <c r="D391" s="1" t="s">
        <v>4</v>
      </c>
      <c r="E391" s="1">
        <f>IF(Tabelle_Frageboegen[[#This Row],[Anschlussinteresse:]]="ja",1,0)</f>
        <v>1</v>
      </c>
      <c r="F391" s="1">
        <f>IF(Tabelle_Frageboegen[[#This Row],[Anschlussinteresse:]]="ja &amp; unklar",1,0)</f>
        <v>0</v>
      </c>
      <c r="G391" s="1">
        <f>IF(Tabelle_Frageboegen[[#This Row],[Anschlussinteresse:]]="unklar",1,0)</f>
        <v>0</v>
      </c>
      <c r="H391" s="1">
        <f>IF(Tabelle_Frageboegen[[#This Row],[Anschlussinteresse:]]="nein &amp; unklar",1,0)</f>
        <v>0</v>
      </c>
      <c r="I391" s="1">
        <f>IF(Tabelle_Frageboegen[[#This Row],[Anschlussinteresse:]]="nein",1,0)</f>
        <v>0</v>
      </c>
      <c r="J391" s="1" t="s">
        <v>53</v>
      </c>
      <c r="K391" s="1">
        <f>IF(ISNUMBER(SEARCH("Heizöl",Tabelle_Frageboegen[[#This Row],[Bisheriger Energieträger:]]))=TRUE,1,0)</f>
        <v>0</v>
      </c>
      <c r="L391" s="1">
        <f>IF(ISNUMBER(SEARCH("Erdgas",Tabelle_Frageboegen[[#This Row],[Bisheriger Energieträger:]]))=TRUE,1,0)</f>
        <v>1</v>
      </c>
      <c r="M391" s="1">
        <f>IF(ISNUMBER(SEARCH("Flüssiggas",Tabelle_Frageboegen[[#This Row],[Bisheriger Energieträger:]]))=TRUE,1,0)</f>
        <v>0</v>
      </c>
      <c r="N391" s="1">
        <f>IF(ISNUMBER(SEARCH("Strom",Tabelle_Frageboegen[[#This Row],[Bisheriger Energieträger:]]))=TRUE,1,0)</f>
        <v>0</v>
      </c>
      <c r="O391" s="1">
        <f>IF(ISNUMBER(SEARCH("Wärmepumpe",Tabelle_Frageboegen[[#This Row],[Bisheriger Energieträger:]]))=TRUE,1,0)</f>
        <v>0</v>
      </c>
      <c r="P391" s="1">
        <f>IF(ISNUMBER(SEARCH("Holz",Tabelle_Frageboegen[[#This Row],[Bisheriger Energieträger:]]))=TRUE,1,0)</f>
        <v>1</v>
      </c>
      <c r="Q391" s="1">
        <f>IF(ISNUMBER(SEARCH("Pellets",Tabelle_Frageboegen[[#This Row],[Bisheriger Energieträger:]]))=TRUE,1,0)</f>
        <v>0</v>
      </c>
      <c r="R391" s="1">
        <f>IF(ISNUMBER(SEARCH("Hackschnitzel",Tabelle_Frageboegen[[#This Row],[Bisheriger Energieträger:]]))=TRUE,1,0)</f>
        <v>0</v>
      </c>
      <c r="S391" s="1">
        <f>IF(ISNUMBER(SEARCH("anderes",Tabelle_Frageboegen[[#This Row],[Bisheriger Energieträger:]]))=TRUE,1,0)</f>
        <v>0</v>
      </c>
      <c r="T391" s="2">
        <v>0</v>
      </c>
      <c r="U391" s="2">
        <v>1235</v>
      </c>
      <c r="V391" s="2">
        <v>0</v>
      </c>
      <c r="W391" s="2">
        <v>0</v>
      </c>
      <c r="X391" s="2">
        <v>0</v>
      </c>
      <c r="Y391" s="2">
        <v>0.5</v>
      </c>
      <c r="Z391" s="2">
        <v>0</v>
      </c>
      <c r="AA391" s="2">
        <v>0</v>
      </c>
      <c r="AB391" s="3">
        <f>IF(SUM(Tabelle_Frageboegen[[#This Row],[Heizöl (l/a)]:[Holzhackschnitzel (Schüttraummeter/a):]])=0,1,0)</f>
        <v>0</v>
      </c>
    </row>
    <row r="392" spans="1:28" x14ac:dyDescent="0.25">
      <c r="A392" s="1">
        <v>377</v>
      </c>
      <c r="B392" s="1" t="s">
        <v>123</v>
      </c>
      <c r="C392" s="1" t="s">
        <v>140</v>
      </c>
      <c r="D392" s="1" t="s">
        <v>8</v>
      </c>
      <c r="E392" s="1">
        <f>IF(Tabelle_Frageboegen[[#This Row],[Anschlussinteresse:]]="ja",1,0)</f>
        <v>0</v>
      </c>
      <c r="F392" s="1">
        <f>IF(Tabelle_Frageboegen[[#This Row],[Anschlussinteresse:]]="ja &amp; unklar",1,0)</f>
        <v>0</v>
      </c>
      <c r="G392" s="1">
        <f>IF(Tabelle_Frageboegen[[#This Row],[Anschlussinteresse:]]="unklar",1,0)</f>
        <v>0</v>
      </c>
      <c r="H392" s="1">
        <f>IF(Tabelle_Frageboegen[[#This Row],[Anschlussinteresse:]]="nein &amp; unklar",1,0)</f>
        <v>0</v>
      </c>
      <c r="I392" s="1">
        <f>IF(Tabelle_Frageboegen[[#This Row],[Anschlussinteresse:]]="nein",1,0)</f>
        <v>1</v>
      </c>
      <c r="J392" s="1" t="s">
        <v>14</v>
      </c>
      <c r="K392" s="1">
        <f>IF(ISNUMBER(SEARCH("Heizöl",Tabelle_Frageboegen[[#This Row],[Bisheriger Energieträger:]]))=TRUE,1,0)</f>
        <v>0</v>
      </c>
      <c r="L392" s="1">
        <f>IF(ISNUMBER(SEARCH("Erdgas",Tabelle_Frageboegen[[#This Row],[Bisheriger Energieträger:]]))=TRUE,1,0)</f>
        <v>0</v>
      </c>
      <c r="M392" s="1">
        <f>IF(ISNUMBER(SEARCH("Flüssiggas",Tabelle_Frageboegen[[#This Row],[Bisheriger Energieträger:]]))=TRUE,1,0)</f>
        <v>0</v>
      </c>
      <c r="N392" s="1">
        <f>IF(ISNUMBER(SEARCH("Strom",Tabelle_Frageboegen[[#This Row],[Bisheriger Energieträger:]]))=TRUE,1,0)</f>
        <v>0</v>
      </c>
      <c r="O392" s="1">
        <f>IF(ISNUMBER(SEARCH("Wärmepumpe",Tabelle_Frageboegen[[#This Row],[Bisheriger Energieträger:]]))=TRUE,1,0)</f>
        <v>1</v>
      </c>
      <c r="P392" s="1">
        <f>IF(ISNUMBER(SEARCH("Holz",Tabelle_Frageboegen[[#This Row],[Bisheriger Energieträger:]]))=TRUE,1,0)</f>
        <v>0</v>
      </c>
      <c r="Q392" s="1">
        <f>IF(ISNUMBER(SEARCH("Pellets",Tabelle_Frageboegen[[#This Row],[Bisheriger Energieträger:]]))=TRUE,1,0)</f>
        <v>0</v>
      </c>
      <c r="R392" s="1">
        <f>IF(ISNUMBER(SEARCH("Hackschnitzel",Tabelle_Frageboegen[[#This Row],[Bisheriger Energieträger:]]))=TRUE,1,0)</f>
        <v>0</v>
      </c>
      <c r="S392" s="1">
        <f>IF(ISNUMBER(SEARCH("anderes",Tabelle_Frageboegen[[#This Row],[Bisheriger Energieträger:]]))=TRUE,1,0)</f>
        <v>0</v>
      </c>
      <c r="T392" s="2">
        <v>0</v>
      </c>
      <c r="U392" s="2">
        <v>0</v>
      </c>
      <c r="V392" s="2">
        <v>0</v>
      </c>
      <c r="W392" s="2">
        <v>0</v>
      </c>
      <c r="X392" s="2">
        <v>0</v>
      </c>
      <c r="Y392" s="2">
        <v>0</v>
      </c>
      <c r="Z392" s="2">
        <v>0</v>
      </c>
      <c r="AA392" s="2">
        <v>0</v>
      </c>
      <c r="AB392" s="3">
        <f>IF(SUM(Tabelle_Frageboegen[[#This Row],[Heizöl (l/a)]:[Holzhackschnitzel (Schüttraummeter/a):]])=0,1,0)</f>
        <v>1</v>
      </c>
    </row>
    <row r="393" spans="1:28" ht="30" x14ac:dyDescent="0.25">
      <c r="A393" s="1">
        <v>378</v>
      </c>
      <c r="B393" s="1" t="s">
        <v>49</v>
      </c>
      <c r="C393" s="1" t="s">
        <v>145</v>
      </c>
      <c r="D393" s="1" t="s">
        <v>4</v>
      </c>
      <c r="E393" s="1">
        <f>IF(Tabelle_Frageboegen[[#This Row],[Anschlussinteresse:]]="ja",1,0)</f>
        <v>1</v>
      </c>
      <c r="F393" s="1">
        <f>IF(Tabelle_Frageboegen[[#This Row],[Anschlussinteresse:]]="ja &amp; unklar",1,0)</f>
        <v>0</v>
      </c>
      <c r="G393" s="1">
        <f>IF(Tabelle_Frageboegen[[#This Row],[Anschlussinteresse:]]="unklar",1,0)</f>
        <v>0</v>
      </c>
      <c r="H393" s="1">
        <f>IF(Tabelle_Frageboegen[[#This Row],[Anschlussinteresse:]]="nein &amp; unklar",1,0)</f>
        <v>0</v>
      </c>
      <c r="I393" s="1">
        <f>IF(Tabelle_Frageboegen[[#This Row],[Anschlussinteresse:]]="nein",1,0)</f>
        <v>0</v>
      </c>
      <c r="J393" s="1" t="s">
        <v>39</v>
      </c>
      <c r="K393" s="1">
        <f>IF(ISNUMBER(SEARCH("Heizöl",Tabelle_Frageboegen[[#This Row],[Bisheriger Energieträger:]]))=TRUE,1,0)</f>
        <v>1</v>
      </c>
      <c r="L393" s="1">
        <f>IF(ISNUMBER(SEARCH("Erdgas",Tabelle_Frageboegen[[#This Row],[Bisheriger Energieträger:]]))=TRUE,1,0)</f>
        <v>0</v>
      </c>
      <c r="M393" s="1">
        <f>IF(ISNUMBER(SEARCH("Flüssiggas",Tabelle_Frageboegen[[#This Row],[Bisheriger Energieträger:]]))=TRUE,1,0)</f>
        <v>0</v>
      </c>
      <c r="N393" s="1">
        <f>IF(ISNUMBER(SEARCH("Strom",Tabelle_Frageboegen[[#This Row],[Bisheriger Energieträger:]]))=TRUE,1,0)</f>
        <v>0</v>
      </c>
      <c r="O393" s="1">
        <f>IF(ISNUMBER(SEARCH("Wärmepumpe",Tabelle_Frageboegen[[#This Row],[Bisheriger Energieträger:]]))=TRUE,1,0)</f>
        <v>0</v>
      </c>
      <c r="P393" s="1">
        <f>IF(ISNUMBER(SEARCH("Holz",Tabelle_Frageboegen[[#This Row],[Bisheriger Energieträger:]]))=TRUE,1,0)</f>
        <v>1</v>
      </c>
      <c r="Q393" s="1">
        <f>IF(ISNUMBER(SEARCH("Pellets",Tabelle_Frageboegen[[#This Row],[Bisheriger Energieträger:]]))=TRUE,1,0)</f>
        <v>0</v>
      </c>
      <c r="R393" s="1">
        <f>IF(ISNUMBER(SEARCH("Hackschnitzel",Tabelle_Frageboegen[[#This Row],[Bisheriger Energieträger:]]))=TRUE,1,0)</f>
        <v>0</v>
      </c>
      <c r="S393" s="1">
        <f>IF(ISNUMBER(SEARCH("anderes",Tabelle_Frageboegen[[#This Row],[Bisheriger Energieträger:]]))=TRUE,1,0)</f>
        <v>0</v>
      </c>
      <c r="T393" s="2">
        <v>1800</v>
      </c>
      <c r="U393" s="2">
        <v>0</v>
      </c>
      <c r="V393" s="2">
        <v>0</v>
      </c>
      <c r="W393" s="2">
        <v>0</v>
      </c>
      <c r="X393" s="2">
        <v>0</v>
      </c>
      <c r="Y393" s="2">
        <v>8</v>
      </c>
      <c r="Z393" s="2">
        <v>0</v>
      </c>
      <c r="AA393" s="2">
        <v>0</v>
      </c>
      <c r="AB393" s="3">
        <f>IF(SUM(Tabelle_Frageboegen[[#This Row],[Heizöl (l/a)]:[Holzhackschnitzel (Schüttraummeter/a):]])=0,1,0)</f>
        <v>0</v>
      </c>
    </row>
    <row r="394" spans="1:28" x14ac:dyDescent="0.25">
      <c r="A394" s="1">
        <v>379</v>
      </c>
      <c r="B394" s="1" t="s">
        <v>54</v>
      </c>
      <c r="C394" s="1" t="s">
        <v>140</v>
      </c>
      <c r="D394" s="1" t="s">
        <v>4</v>
      </c>
      <c r="E394" s="1">
        <f>IF(Tabelle_Frageboegen[[#This Row],[Anschlussinteresse:]]="ja",1,0)</f>
        <v>1</v>
      </c>
      <c r="F394" s="1">
        <f>IF(Tabelle_Frageboegen[[#This Row],[Anschlussinteresse:]]="ja &amp; unklar",1,0)</f>
        <v>0</v>
      </c>
      <c r="G394" s="1">
        <f>IF(Tabelle_Frageboegen[[#This Row],[Anschlussinteresse:]]="unklar",1,0)</f>
        <v>0</v>
      </c>
      <c r="H394" s="1">
        <f>IF(Tabelle_Frageboegen[[#This Row],[Anschlussinteresse:]]="nein &amp; unklar",1,0)</f>
        <v>0</v>
      </c>
      <c r="I394" s="1">
        <f>IF(Tabelle_Frageboegen[[#This Row],[Anschlussinteresse:]]="nein",1,0)</f>
        <v>0</v>
      </c>
      <c r="J394" s="1" t="s">
        <v>10</v>
      </c>
      <c r="K394" s="1">
        <f>IF(ISNUMBER(SEARCH("Heizöl",Tabelle_Frageboegen[[#This Row],[Bisheriger Energieträger:]]))=TRUE,1,0)</f>
        <v>1</v>
      </c>
      <c r="L394" s="1">
        <f>IF(ISNUMBER(SEARCH("Erdgas",Tabelle_Frageboegen[[#This Row],[Bisheriger Energieträger:]]))=TRUE,1,0)</f>
        <v>0</v>
      </c>
      <c r="M394" s="1">
        <f>IF(ISNUMBER(SEARCH("Flüssiggas",Tabelle_Frageboegen[[#This Row],[Bisheriger Energieträger:]]))=TRUE,1,0)</f>
        <v>0</v>
      </c>
      <c r="N394" s="1">
        <f>IF(ISNUMBER(SEARCH("Strom",Tabelle_Frageboegen[[#This Row],[Bisheriger Energieträger:]]))=TRUE,1,0)</f>
        <v>0</v>
      </c>
      <c r="O394" s="1">
        <f>IF(ISNUMBER(SEARCH("Wärmepumpe",Tabelle_Frageboegen[[#This Row],[Bisheriger Energieträger:]]))=TRUE,1,0)</f>
        <v>0</v>
      </c>
      <c r="P394" s="1">
        <f>IF(ISNUMBER(SEARCH("Holz",Tabelle_Frageboegen[[#This Row],[Bisheriger Energieträger:]]))=TRUE,1,0)</f>
        <v>0</v>
      </c>
      <c r="Q394" s="1">
        <f>IF(ISNUMBER(SEARCH("Pellets",Tabelle_Frageboegen[[#This Row],[Bisheriger Energieträger:]]))=TRUE,1,0)</f>
        <v>0</v>
      </c>
      <c r="R394" s="1">
        <f>IF(ISNUMBER(SEARCH("Hackschnitzel",Tabelle_Frageboegen[[#This Row],[Bisheriger Energieträger:]]))=TRUE,1,0)</f>
        <v>0</v>
      </c>
      <c r="S394" s="1">
        <f>IF(ISNUMBER(SEARCH("anderes",Tabelle_Frageboegen[[#This Row],[Bisheriger Energieträger:]]))=TRUE,1,0)</f>
        <v>0</v>
      </c>
      <c r="T394" s="2">
        <v>3500</v>
      </c>
      <c r="U394" s="2">
        <v>0</v>
      </c>
      <c r="V394" s="2">
        <v>0</v>
      </c>
      <c r="W394" s="2">
        <v>0</v>
      </c>
      <c r="X394" s="2">
        <v>0</v>
      </c>
      <c r="Y394" s="2">
        <v>0</v>
      </c>
      <c r="Z394" s="2">
        <v>0</v>
      </c>
      <c r="AA394" s="2">
        <v>0</v>
      </c>
      <c r="AB394" s="3">
        <f>IF(SUM(Tabelle_Frageboegen[[#This Row],[Heizöl (l/a)]:[Holzhackschnitzel (Schüttraummeter/a):]])=0,1,0)</f>
        <v>0</v>
      </c>
    </row>
    <row r="395" spans="1:28" x14ac:dyDescent="0.25">
      <c r="A395" s="1">
        <v>380</v>
      </c>
      <c r="B395" s="1" t="s">
        <v>55</v>
      </c>
      <c r="C395" s="1" t="s">
        <v>140</v>
      </c>
      <c r="D395" s="1" t="s">
        <v>4</v>
      </c>
      <c r="E395" s="1">
        <f>IF(Tabelle_Frageboegen[[#This Row],[Anschlussinteresse:]]="ja",1,0)</f>
        <v>1</v>
      </c>
      <c r="F395" s="1">
        <f>IF(Tabelle_Frageboegen[[#This Row],[Anschlussinteresse:]]="ja &amp; unklar",1,0)</f>
        <v>0</v>
      </c>
      <c r="G395" s="1">
        <f>IF(Tabelle_Frageboegen[[#This Row],[Anschlussinteresse:]]="unklar",1,0)</f>
        <v>0</v>
      </c>
      <c r="H395" s="1">
        <f>IF(Tabelle_Frageboegen[[#This Row],[Anschlussinteresse:]]="nein &amp; unklar",1,0)</f>
        <v>0</v>
      </c>
      <c r="I395" s="1">
        <f>IF(Tabelle_Frageboegen[[#This Row],[Anschlussinteresse:]]="nein",1,0)</f>
        <v>0</v>
      </c>
      <c r="J395" s="1" t="s">
        <v>11</v>
      </c>
      <c r="K395" s="1">
        <f>IF(ISNUMBER(SEARCH("Heizöl",Tabelle_Frageboegen[[#This Row],[Bisheriger Energieträger:]]))=TRUE,1,0)</f>
        <v>0</v>
      </c>
      <c r="L395" s="1">
        <f>IF(ISNUMBER(SEARCH("Erdgas",Tabelle_Frageboegen[[#This Row],[Bisheriger Energieträger:]]))=TRUE,1,0)</f>
        <v>1</v>
      </c>
      <c r="M395" s="1">
        <f>IF(ISNUMBER(SEARCH("Flüssiggas",Tabelle_Frageboegen[[#This Row],[Bisheriger Energieträger:]]))=TRUE,1,0)</f>
        <v>0</v>
      </c>
      <c r="N395" s="1">
        <f>IF(ISNUMBER(SEARCH("Strom",Tabelle_Frageboegen[[#This Row],[Bisheriger Energieträger:]]))=TRUE,1,0)</f>
        <v>0</v>
      </c>
      <c r="O395" s="1">
        <f>IF(ISNUMBER(SEARCH("Wärmepumpe",Tabelle_Frageboegen[[#This Row],[Bisheriger Energieträger:]]))=TRUE,1,0)</f>
        <v>0</v>
      </c>
      <c r="P395" s="1">
        <f>IF(ISNUMBER(SEARCH("Holz",Tabelle_Frageboegen[[#This Row],[Bisheriger Energieträger:]]))=TRUE,1,0)</f>
        <v>0</v>
      </c>
      <c r="Q395" s="1">
        <f>IF(ISNUMBER(SEARCH("Pellets",Tabelle_Frageboegen[[#This Row],[Bisheriger Energieträger:]]))=TRUE,1,0)</f>
        <v>0</v>
      </c>
      <c r="R395" s="1">
        <f>IF(ISNUMBER(SEARCH("Hackschnitzel",Tabelle_Frageboegen[[#This Row],[Bisheriger Energieträger:]]))=TRUE,1,0)</f>
        <v>0</v>
      </c>
      <c r="S395" s="1">
        <f>IF(ISNUMBER(SEARCH("anderes",Tabelle_Frageboegen[[#This Row],[Bisheriger Energieträger:]]))=TRUE,1,0)</f>
        <v>0</v>
      </c>
      <c r="T395" s="2">
        <v>0</v>
      </c>
      <c r="U395" s="2">
        <v>2740</v>
      </c>
      <c r="V395" s="2">
        <v>0</v>
      </c>
      <c r="W395" s="2">
        <v>0</v>
      </c>
      <c r="X395" s="2">
        <v>0</v>
      </c>
      <c r="Y395" s="2">
        <v>0</v>
      </c>
      <c r="Z395" s="2">
        <v>0</v>
      </c>
      <c r="AA395" s="2">
        <v>0</v>
      </c>
      <c r="AB395" s="3">
        <f>IF(SUM(Tabelle_Frageboegen[[#This Row],[Heizöl (l/a)]:[Holzhackschnitzel (Schüttraummeter/a):]])=0,1,0)</f>
        <v>0</v>
      </c>
    </row>
    <row r="396" spans="1:28" x14ac:dyDescent="0.25">
      <c r="A396" s="1">
        <v>381</v>
      </c>
      <c r="B396" s="1" t="s">
        <v>54</v>
      </c>
      <c r="C396" s="1" t="s">
        <v>140</v>
      </c>
      <c r="D396" s="1" t="s">
        <v>4</v>
      </c>
      <c r="E396" s="1">
        <f>IF(Tabelle_Frageboegen[[#This Row],[Anschlussinteresse:]]="ja",1,0)</f>
        <v>1</v>
      </c>
      <c r="F396" s="1">
        <f>IF(Tabelle_Frageboegen[[#This Row],[Anschlussinteresse:]]="ja &amp; unklar",1,0)</f>
        <v>0</v>
      </c>
      <c r="G396" s="1">
        <f>IF(Tabelle_Frageboegen[[#This Row],[Anschlussinteresse:]]="unklar",1,0)</f>
        <v>0</v>
      </c>
      <c r="H396" s="1">
        <f>IF(Tabelle_Frageboegen[[#This Row],[Anschlussinteresse:]]="nein &amp; unklar",1,0)</f>
        <v>0</v>
      </c>
      <c r="I396" s="1">
        <f>IF(Tabelle_Frageboegen[[#This Row],[Anschlussinteresse:]]="nein",1,0)</f>
        <v>0</v>
      </c>
      <c r="J396" s="1" t="s">
        <v>10</v>
      </c>
      <c r="K396" s="1">
        <f>IF(ISNUMBER(SEARCH("Heizöl",Tabelle_Frageboegen[[#This Row],[Bisheriger Energieträger:]]))=TRUE,1,0)</f>
        <v>1</v>
      </c>
      <c r="L396" s="1">
        <f>IF(ISNUMBER(SEARCH("Erdgas",Tabelle_Frageboegen[[#This Row],[Bisheriger Energieträger:]]))=TRUE,1,0)</f>
        <v>0</v>
      </c>
      <c r="M396" s="1">
        <f>IF(ISNUMBER(SEARCH("Flüssiggas",Tabelle_Frageboegen[[#This Row],[Bisheriger Energieträger:]]))=TRUE,1,0)</f>
        <v>0</v>
      </c>
      <c r="N396" s="1">
        <f>IF(ISNUMBER(SEARCH("Strom",Tabelle_Frageboegen[[#This Row],[Bisheriger Energieträger:]]))=TRUE,1,0)</f>
        <v>0</v>
      </c>
      <c r="O396" s="1">
        <f>IF(ISNUMBER(SEARCH("Wärmepumpe",Tabelle_Frageboegen[[#This Row],[Bisheriger Energieträger:]]))=TRUE,1,0)</f>
        <v>0</v>
      </c>
      <c r="P396" s="1">
        <f>IF(ISNUMBER(SEARCH("Holz",Tabelle_Frageboegen[[#This Row],[Bisheriger Energieträger:]]))=TRUE,1,0)</f>
        <v>0</v>
      </c>
      <c r="Q396" s="1">
        <f>IF(ISNUMBER(SEARCH("Pellets",Tabelle_Frageboegen[[#This Row],[Bisheriger Energieträger:]]))=TRUE,1,0)</f>
        <v>0</v>
      </c>
      <c r="R396" s="1">
        <f>IF(ISNUMBER(SEARCH("Hackschnitzel",Tabelle_Frageboegen[[#This Row],[Bisheriger Energieträger:]]))=TRUE,1,0)</f>
        <v>0</v>
      </c>
      <c r="S396" s="1">
        <f>IF(ISNUMBER(SEARCH("anderes",Tabelle_Frageboegen[[#This Row],[Bisheriger Energieträger:]]))=TRUE,1,0)</f>
        <v>0</v>
      </c>
      <c r="T396" s="2">
        <v>1300</v>
      </c>
      <c r="U396" s="2">
        <v>0</v>
      </c>
      <c r="V396" s="2">
        <v>0</v>
      </c>
      <c r="W396" s="2">
        <v>0</v>
      </c>
      <c r="X396" s="2">
        <v>0</v>
      </c>
      <c r="Y396" s="2">
        <v>0</v>
      </c>
      <c r="Z396" s="2">
        <v>0</v>
      </c>
      <c r="AA396" s="2">
        <v>0</v>
      </c>
      <c r="AB396" s="3">
        <f>IF(SUM(Tabelle_Frageboegen[[#This Row],[Heizöl (l/a)]:[Holzhackschnitzel (Schüttraummeter/a):]])=0,1,0)</f>
        <v>0</v>
      </c>
    </row>
    <row r="397" spans="1:28" x14ac:dyDescent="0.25">
      <c r="A397" s="1">
        <v>382</v>
      </c>
      <c r="B397" s="1" t="s">
        <v>54</v>
      </c>
      <c r="C397" s="1" t="s">
        <v>140</v>
      </c>
      <c r="D397" s="1" t="s">
        <v>4</v>
      </c>
      <c r="E397" s="1">
        <f>IF(Tabelle_Frageboegen[[#This Row],[Anschlussinteresse:]]="ja",1,0)</f>
        <v>1</v>
      </c>
      <c r="F397" s="1">
        <f>IF(Tabelle_Frageboegen[[#This Row],[Anschlussinteresse:]]="ja &amp; unklar",1,0)</f>
        <v>0</v>
      </c>
      <c r="G397" s="1">
        <f>IF(Tabelle_Frageboegen[[#This Row],[Anschlussinteresse:]]="unklar",1,0)</f>
        <v>0</v>
      </c>
      <c r="H397" s="1">
        <f>IF(Tabelle_Frageboegen[[#This Row],[Anschlussinteresse:]]="nein &amp; unklar",1,0)</f>
        <v>0</v>
      </c>
      <c r="I397" s="1">
        <f>IF(Tabelle_Frageboegen[[#This Row],[Anschlussinteresse:]]="nein",1,0)</f>
        <v>0</v>
      </c>
      <c r="J397" s="1" t="s">
        <v>10</v>
      </c>
      <c r="K397" s="1">
        <f>IF(ISNUMBER(SEARCH("Heizöl",Tabelle_Frageboegen[[#This Row],[Bisheriger Energieträger:]]))=TRUE,1,0)</f>
        <v>1</v>
      </c>
      <c r="L397" s="1">
        <f>IF(ISNUMBER(SEARCH("Erdgas",Tabelle_Frageboegen[[#This Row],[Bisheriger Energieträger:]]))=TRUE,1,0)</f>
        <v>0</v>
      </c>
      <c r="M397" s="1">
        <f>IF(ISNUMBER(SEARCH("Flüssiggas",Tabelle_Frageboegen[[#This Row],[Bisheriger Energieträger:]]))=TRUE,1,0)</f>
        <v>0</v>
      </c>
      <c r="N397" s="1">
        <f>IF(ISNUMBER(SEARCH("Strom",Tabelle_Frageboegen[[#This Row],[Bisheriger Energieträger:]]))=TRUE,1,0)</f>
        <v>0</v>
      </c>
      <c r="O397" s="1">
        <f>IF(ISNUMBER(SEARCH("Wärmepumpe",Tabelle_Frageboegen[[#This Row],[Bisheriger Energieträger:]]))=TRUE,1,0)</f>
        <v>0</v>
      </c>
      <c r="P397" s="1">
        <f>IF(ISNUMBER(SEARCH("Holz",Tabelle_Frageboegen[[#This Row],[Bisheriger Energieträger:]]))=TRUE,1,0)</f>
        <v>0</v>
      </c>
      <c r="Q397" s="1">
        <f>IF(ISNUMBER(SEARCH("Pellets",Tabelle_Frageboegen[[#This Row],[Bisheriger Energieträger:]]))=TRUE,1,0)</f>
        <v>0</v>
      </c>
      <c r="R397" s="1">
        <f>IF(ISNUMBER(SEARCH("Hackschnitzel",Tabelle_Frageboegen[[#This Row],[Bisheriger Energieträger:]]))=TRUE,1,0)</f>
        <v>0</v>
      </c>
      <c r="S397" s="1">
        <f>IF(ISNUMBER(SEARCH("anderes",Tabelle_Frageboegen[[#This Row],[Bisheriger Energieträger:]]))=TRUE,1,0)</f>
        <v>0</v>
      </c>
      <c r="T397" s="2">
        <v>1500</v>
      </c>
      <c r="U397" s="2">
        <v>0</v>
      </c>
      <c r="V397" s="2">
        <v>0</v>
      </c>
      <c r="W397" s="2">
        <v>0</v>
      </c>
      <c r="X397" s="2">
        <v>0</v>
      </c>
      <c r="Y397" s="2">
        <v>0</v>
      </c>
      <c r="Z397" s="2">
        <v>0</v>
      </c>
      <c r="AA397" s="2">
        <v>0</v>
      </c>
      <c r="AB397" s="3">
        <f>IF(SUM(Tabelle_Frageboegen[[#This Row],[Heizöl (l/a)]:[Holzhackschnitzel (Schüttraummeter/a):]])=0,1,0)</f>
        <v>0</v>
      </c>
    </row>
    <row r="398" spans="1:28" x14ac:dyDescent="0.25">
      <c r="A398" s="1">
        <v>383</v>
      </c>
      <c r="B398" s="1" t="s">
        <v>61</v>
      </c>
      <c r="C398" s="1" t="s">
        <v>140</v>
      </c>
      <c r="D398" s="1" t="s">
        <v>4</v>
      </c>
      <c r="E398" s="1">
        <f>IF(Tabelle_Frageboegen[[#This Row],[Anschlussinteresse:]]="ja",1,0)</f>
        <v>1</v>
      </c>
      <c r="F398" s="1">
        <f>IF(Tabelle_Frageboegen[[#This Row],[Anschlussinteresse:]]="ja &amp; unklar",1,0)</f>
        <v>0</v>
      </c>
      <c r="G398" s="1">
        <f>IF(Tabelle_Frageboegen[[#This Row],[Anschlussinteresse:]]="unklar",1,0)</f>
        <v>0</v>
      </c>
      <c r="H398" s="1">
        <f>IF(Tabelle_Frageboegen[[#This Row],[Anschlussinteresse:]]="nein &amp; unklar",1,0)</f>
        <v>0</v>
      </c>
      <c r="I398" s="1">
        <f>IF(Tabelle_Frageboegen[[#This Row],[Anschlussinteresse:]]="nein",1,0)</f>
        <v>0</v>
      </c>
      <c r="J398" s="1" t="s">
        <v>10</v>
      </c>
      <c r="K398" s="1">
        <f>IF(ISNUMBER(SEARCH("Heizöl",Tabelle_Frageboegen[[#This Row],[Bisheriger Energieträger:]]))=TRUE,1,0)</f>
        <v>1</v>
      </c>
      <c r="L398" s="1">
        <f>IF(ISNUMBER(SEARCH("Erdgas",Tabelle_Frageboegen[[#This Row],[Bisheriger Energieträger:]]))=TRUE,1,0)</f>
        <v>0</v>
      </c>
      <c r="M398" s="1">
        <f>IF(ISNUMBER(SEARCH("Flüssiggas",Tabelle_Frageboegen[[#This Row],[Bisheriger Energieträger:]]))=TRUE,1,0)</f>
        <v>0</v>
      </c>
      <c r="N398" s="1">
        <f>IF(ISNUMBER(SEARCH("Strom",Tabelle_Frageboegen[[#This Row],[Bisheriger Energieträger:]]))=TRUE,1,0)</f>
        <v>0</v>
      </c>
      <c r="O398" s="1">
        <f>IF(ISNUMBER(SEARCH("Wärmepumpe",Tabelle_Frageboegen[[#This Row],[Bisheriger Energieträger:]]))=TRUE,1,0)</f>
        <v>0</v>
      </c>
      <c r="P398" s="1">
        <f>IF(ISNUMBER(SEARCH("Holz",Tabelle_Frageboegen[[#This Row],[Bisheriger Energieträger:]]))=TRUE,1,0)</f>
        <v>0</v>
      </c>
      <c r="Q398" s="1">
        <f>IF(ISNUMBER(SEARCH("Pellets",Tabelle_Frageboegen[[#This Row],[Bisheriger Energieträger:]]))=TRUE,1,0)</f>
        <v>0</v>
      </c>
      <c r="R398" s="1">
        <f>IF(ISNUMBER(SEARCH("Hackschnitzel",Tabelle_Frageboegen[[#This Row],[Bisheriger Energieträger:]]))=TRUE,1,0)</f>
        <v>0</v>
      </c>
      <c r="S398" s="1">
        <f>IF(ISNUMBER(SEARCH("anderes",Tabelle_Frageboegen[[#This Row],[Bisheriger Energieträger:]]))=TRUE,1,0)</f>
        <v>0</v>
      </c>
      <c r="T398" s="2">
        <v>3000</v>
      </c>
      <c r="U398" s="2">
        <v>0</v>
      </c>
      <c r="V398" s="2">
        <v>0</v>
      </c>
      <c r="W398" s="2">
        <v>0</v>
      </c>
      <c r="X398" s="2">
        <v>0</v>
      </c>
      <c r="Y398" s="2">
        <v>0</v>
      </c>
      <c r="Z398" s="2">
        <v>0</v>
      </c>
      <c r="AA398" s="2">
        <v>0</v>
      </c>
      <c r="AB398" s="3">
        <f>IF(SUM(Tabelle_Frageboegen[[#This Row],[Heizöl (l/a)]:[Holzhackschnitzel (Schüttraummeter/a):]])=0,1,0)</f>
        <v>0</v>
      </c>
    </row>
    <row r="399" spans="1:28" x14ac:dyDescent="0.25">
      <c r="A399" s="1">
        <v>384</v>
      </c>
      <c r="B399" s="1" t="s">
        <v>76</v>
      </c>
      <c r="C399" s="1" t="s">
        <v>140</v>
      </c>
      <c r="D399" s="1" t="s">
        <v>8</v>
      </c>
      <c r="E399" s="1">
        <f>IF(Tabelle_Frageboegen[[#This Row],[Anschlussinteresse:]]="ja",1,0)</f>
        <v>0</v>
      </c>
      <c r="F399" s="1">
        <f>IF(Tabelle_Frageboegen[[#This Row],[Anschlussinteresse:]]="ja &amp; unklar",1,0)</f>
        <v>0</v>
      </c>
      <c r="G399" s="1">
        <f>IF(Tabelle_Frageboegen[[#This Row],[Anschlussinteresse:]]="unklar",1,0)</f>
        <v>0</v>
      </c>
      <c r="H399" s="1">
        <f>IF(Tabelle_Frageboegen[[#This Row],[Anschlussinteresse:]]="nein &amp; unklar",1,0)</f>
        <v>0</v>
      </c>
      <c r="I399" s="1">
        <f>IF(Tabelle_Frageboegen[[#This Row],[Anschlussinteresse:]]="nein",1,0)</f>
        <v>1</v>
      </c>
      <c r="J399" s="1" t="s">
        <v>43</v>
      </c>
      <c r="K399" s="1">
        <f>IF(ISNUMBER(SEARCH("Heizöl",Tabelle_Frageboegen[[#This Row],[Bisheriger Energieträger:]]))=TRUE,1,0)</f>
        <v>0</v>
      </c>
      <c r="L399" s="1">
        <f>IF(ISNUMBER(SEARCH("Erdgas",Tabelle_Frageboegen[[#This Row],[Bisheriger Energieträger:]]))=TRUE,1,0)</f>
        <v>0</v>
      </c>
      <c r="M399" s="1">
        <f>IF(ISNUMBER(SEARCH("Flüssiggas",Tabelle_Frageboegen[[#This Row],[Bisheriger Energieträger:]]))=TRUE,1,0)</f>
        <v>0</v>
      </c>
      <c r="N399" s="1">
        <f>IF(ISNUMBER(SEARCH("Strom",Tabelle_Frageboegen[[#This Row],[Bisheriger Energieträger:]]))=TRUE,1,0)</f>
        <v>0</v>
      </c>
      <c r="O399" s="1">
        <f>IF(ISNUMBER(SEARCH("Wärmepumpe",Tabelle_Frageboegen[[#This Row],[Bisheriger Energieträger:]]))=TRUE,1,0)</f>
        <v>0</v>
      </c>
      <c r="P399" s="1">
        <f>IF(ISNUMBER(SEARCH("Holz",Tabelle_Frageboegen[[#This Row],[Bisheriger Energieträger:]]))=TRUE,1,0)</f>
        <v>1</v>
      </c>
      <c r="Q399" s="1">
        <f>IF(ISNUMBER(SEARCH("Pellets",Tabelle_Frageboegen[[#This Row],[Bisheriger Energieträger:]]))=TRUE,1,0)</f>
        <v>1</v>
      </c>
      <c r="R399" s="1">
        <f>IF(ISNUMBER(SEARCH("Hackschnitzel",Tabelle_Frageboegen[[#This Row],[Bisheriger Energieträger:]]))=TRUE,1,0)</f>
        <v>0</v>
      </c>
      <c r="S399" s="1">
        <f>IF(ISNUMBER(SEARCH("anderes",Tabelle_Frageboegen[[#This Row],[Bisheriger Energieträger:]]))=TRUE,1,0)</f>
        <v>0</v>
      </c>
      <c r="T399" s="2">
        <v>0</v>
      </c>
      <c r="U399" s="2">
        <v>0</v>
      </c>
      <c r="V399" s="2">
        <v>0</v>
      </c>
      <c r="W399" s="2">
        <v>0</v>
      </c>
      <c r="X399" s="2">
        <v>0</v>
      </c>
      <c r="Y399" s="2">
        <v>0</v>
      </c>
      <c r="Z399" s="2">
        <v>3000</v>
      </c>
      <c r="AA399" s="2">
        <v>0</v>
      </c>
      <c r="AB399" s="3">
        <f>IF(SUM(Tabelle_Frageboegen[[#This Row],[Heizöl (l/a)]:[Holzhackschnitzel (Schüttraummeter/a):]])=0,1,0)</f>
        <v>0</v>
      </c>
    </row>
    <row r="400" spans="1:28" x14ac:dyDescent="0.25">
      <c r="A400" s="1">
        <v>385</v>
      </c>
      <c r="B400" s="1" t="s">
        <v>124</v>
      </c>
      <c r="C400" s="1" t="s">
        <v>149</v>
      </c>
      <c r="D400" s="1" t="s">
        <v>4</v>
      </c>
      <c r="E400" s="1">
        <f>IF(Tabelle_Frageboegen[[#This Row],[Anschlussinteresse:]]="ja",1,0)</f>
        <v>1</v>
      </c>
      <c r="F400" s="1">
        <f>IF(Tabelle_Frageboegen[[#This Row],[Anschlussinteresse:]]="ja &amp; unklar",1,0)</f>
        <v>0</v>
      </c>
      <c r="G400" s="1">
        <f>IF(Tabelle_Frageboegen[[#This Row],[Anschlussinteresse:]]="unklar",1,0)</f>
        <v>0</v>
      </c>
      <c r="H400" s="1">
        <f>IF(Tabelle_Frageboegen[[#This Row],[Anschlussinteresse:]]="nein &amp; unklar",1,0)</f>
        <v>0</v>
      </c>
      <c r="I400" s="1">
        <f>IF(Tabelle_Frageboegen[[#This Row],[Anschlussinteresse:]]="nein",1,0)</f>
        <v>0</v>
      </c>
      <c r="J400" s="1" t="s">
        <v>39</v>
      </c>
      <c r="K400" s="1">
        <f>IF(ISNUMBER(SEARCH("Heizöl",Tabelle_Frageboegen[[#This Row],[Bisheriger Energieträger:]]))=TRUE,1,0)</f>
        <v>1</v>
      </c>
      <c r="L400" s="1">
        <f>IF(ISNUMBER(SEARCH("Erdgas",Tabelle_Frageboegen[[#This Row],[Bisheriger Energieträger:]]))=TRUE,1,0)</f>
        <v>0</v>
      </c>
      <c r="M400" s="1">
        <f>IF(ISNUMBER(SEARCH("Flüssiggas",Tabelle_Frageboegen[[#This Row],[Bisheriger Energieträger:]]))=TRUE,1,0)</f>
        <v>0</v>
      </c>
      <c r="N400" s="1">
        <f>IF(ISNUMBER(SEARCH("Strom",Tabelle_Frageboegen[[#This Row],[Bisheriger Energieträger:]]))=TRUE,1,0)</f>
        <v>0</v>
      </c>
      <c r="O400" s="1">
        <f>IF(ISNUMBER(SEARCH("Wärmepumpe",Tabelle_Frageboegen[[#This Row],[Bisheriger Energieträger:]]))=TRUE,1,0)</f>
        <v>0</v>
      </c>
      <c r="P400" s="1">
        <f>IF(ISNUMBER(SEARCH("Holz",Tabelle_Frageboegen[[#This Row],[Bisheriger Energieträger:]]))=TRUE,1,0)</f>
        <v>1</v>
      </c>
      <c r="Q400" s="1">
        <f>IF(ISNUMBER(SEARCH("Pellets",Tabelle_Frageboegen[[#This Row],[Bisheriger Energieträger:]]))=TRUE,1,0)</f>
        <v>0</v>
      </c>
      <c r="R400" s="1">
        <f>IF(ISNUMBER(SEARCH("Hackschnitzel",Tabelle_Frageboegen[[#This Row],[Bisheriger Energieträger:]]))=TRUE,1,0)</f>
        <v>0</v>
      </c>
      <c r="S400" s="1">
        <f>IF(ISNUMBER(SEARCH("anderes",Tabelle_Frageboegen[[#This Row],[Bisheriger Energieträger:]]))=TRUE,1,0)</f>
        <v>0</v>
      </c>
      <c r="T400" s="2">
        <v>3000</v>
      </c>
      <c r="U400" s="2">
        <v>0</v>
      </c>
      <c r="V400" s="2">
        <v>0</v>
      </c>
      <c r="W400" s="2">
        <v>0</v>
      </c>
      <c r="X400" s="2">
        <v>0</v>
      </c>
      <c r="Y400" s="2">
        <v>0</v>
      </c>
      <c r="Z400" s="2">
        <v>0</v>
      </c>
      <c r="AA400" s="2">
        <v>0</v>
      </c>
      <c r="AB400" s="3">
        <f>IF(SUM(Tabelle_Frageboegen[[#This Row],[Heizöl (l/a)]:[Holzhackschnitzel (Schüttraummeter/a):]])=0,1,0)</f>
        <v>0</v>
      </c>
    </row>
    <row r="401" spans="1:28" x14ac:dyDescent="0.25">
      <c r="A401" s="1">
        <v>386</v>
      </c>
      <c r="B401" s="1" t="s">
        <v>48</v>
      </c>
      <c r="C401" s="1" t="s">
        <v>140</v>
      </c>
      <c r="D401" s="1" t="s">
        <v>4</v>
      </c>
      <c r="E401" s="1">
        <f>IF(Tabelle_Frageboegen[[#This Row],[Anschlussinteresse:]]="ja",1,0)</f>
        <v>1</v>
      </c>
      <c r="F401" s="1">
        <f>IF(Tabelle_Frageboegen[[#This Row],[Anschlussinteresse:]]="ja &amp; unklar",1,0)</f>
        <v>0</v>
      </c>
      <c r="G401" s="1">
        <f>IF(Tabelle_Frageboegen[[#This Row],[Anschlussinteresse:]]="unklar",1,0)</f>
        <v>0</v>
      </c>
      <c r="H401" s="1">
        <f>IF(Tabelle_Frageboegen[[#This Row],[Anschlussinteresse:]]="nein &amp; unklar",1,0)</f>
        <v>0</v>
      </c>
      <c r="I401" s="1">
        <f>IF(Tabelle_Frageboegen[[#This Row],[Anschlussinteresse:]]="nein",1,0)</f>
        <v>0</v>
      </c>
      <c r="J401" s="1" t="s">
        <v>11</v>
      </c>
      <c r="K401" s="1">
        <f>IF(ISNUMBER(SEARCH("Heizöl",Tabelle_Frageboegen[[#This Row],[Bisheriger Energieträger:]]))=TRUE,1,0)</f>
        <v>0</v>
      </c>
      <c r="L401" s="1">
        <f>IF(ISNUMBER(SEARCH("Erdgas",Tabelle_Frageboegen[[#This Row],[Bisheriger Energieträger:]]))=TRUE,1,0)</f>
        <v>1</v>
      </c>
      <c r="M401" s="1">
        <f>IF(ISNUMBER(SEARCH("Flüssiggas",Tabelle_Frageboegen[[#This Row],[Bisheriger Energieträger:]]))=TRUE,1,0)</f>
        <v>0</v>
      </c>
      <c r="N401" s="1">
        <f>IF(ISNUMBER(SEARCH("Strom",Tabelle_Frageboegen[[#This Row],[Bisheriger Energieträger:]]))=TRUE,1,0)</f>
        <v>0</v>
      </c>
      <c r="O401" s="1">
        <f>IF(ISNUMBER(SEARCH("Wärmepumpe",Tabelle_Frageboegen[[#This Row],[Bisheriger Energieträger:]]))=TRUE,1,0)</f>
        <v>0</v>
      </c>
      <c r="P401" s="1">
        <f>IF(ISNUMBER(SEARCH("Holz",Tabelle_Frageboegen[[#This Row],[Bisheriger Energieträger:]]))=TRUE,1,0)</f>
        <v>0</v>
      </c>
      <c r="Q401" s="1">
        <f>IF(ISNUMBER(SEARCH("Pellets",Tabelle_Frageboegen[[#This Row],[Bisheriger Energieträger:]]))=TRUE,1,0)</f>
        <v>0</v>
      </c>
      <c r="R401" s="1">
        <f>IF(ISNUMBER(SEARCH("Hackschnitzel",Tabelle_Frageboegen[[#This Row],[Bisheriger Energieträger:]]))=TRUE,1,0)</f>
        <v>0</v>
      </c>
      <c r="S401" s="1">
        <f>IF(ISNUMBER(SEARCH("anderes",Tabelle_Frageboegen[[#This Row],[Bisheriger Energieträger:]]))=TRUE,1,0)</f>
        <v>0</v>
      </c>
      <c r="T401" s="2">
        <v>0</v>
      </c>
      <c r="U401" s="2">
        <v>636.36363636363637</v>
      </c>
      <c r="V401" s="2">
        <v>0</v>
      </c>
      <c r="W401" s="2">
        <v>0</v>
      </c>
      <c r="X401" s="2">
        <v>0</v>
      </c>
      <c r="Y401" s="2">
        <v>0</v>
      </c>
      <c r="Z401" s="2">
        <v>0</v>
      </c>
      <c r="AA401" s="2">
        <v>0</v>
      </c>
      <c r="AB401" s="3">
        <f>IF(SUM(Tabelle_Frageboegen[[#This Row],[Heizöl (l/a)]:[Holzhackschnitzel (Schüttraummeter/a):]])=0,1,0)</f>
        <v>0</v>
      </c>
    </row>
    <row r="402" spans="1:28" x14ac:dyDescent="0.25">
      <c r="A402" s="1">
        <v>387</v>
      </c>
      <c r="B402" s="1" t="s">
        <v>76</v>
      </c>
      <c r="C402" s="1" t="s">
        <v>140</v>
      </c>
      <c r="D402" s="1" t="s">
        <v>4</v>
      </c>
      <c r="E402" s="1">
        <f>IF(Tabelle_Frageboegen[[#This Row],[Anschlussinteresse:]]="ja",1,0)</f>
        <v>1</v>
      </c>
      <c r="F402" s="1">
        <f>IF(Tabelle_Frageboegen[[#This Row],[Anschlussinteresse:]]="ja &amp; unklar",1,0)</f>
        <v>0</v>
      </c>
      <c r="G402" s="1">
        <f>IF(Tabelle_Frageboegen[[#This Row],[Anschlussinteresse:]]="unklar",1,0)</f>
        <v>0</v>
      </c>
      <c r="H402" s="1">
        <f>IF(Tabelle_Frageboegen[[#This Row],[Anschlussinteresse:]]="nein &amp; unklar",1,0)</f>
        <v>0</v>
      </c>
      <c r="I402" s="1">
        <f>IF(Tabelle_Frageboegen[[#This Row],[Anschlussinteresse:]]="nein",1,0)</f>
        <v>0</v>
      </c>
      <c r="J402" s="1" t="s">
        <v>111</v>
      </c>
      <c r="K402" s="1">
        <f>IF(ISNUMBER(SEARCH("Heizöl",Tabelle_Frageboegen[[#This Row],[Bisheriger Energieträger:]]))=TRUE,1,0)</f>
        <v>0</v>
      </c>
      <c r="L402" s="1">
        <f>IF(ISNUMBER(SEARCH("Erdgas",Tabelle_Frageboegen[[#This Row],[Bisheriger Energieträger:]]))=TRUE,1,0)</f>
        <v>1</v>
      </c>
      <c r="M402" s="1">
        <f>IF(ISNUMBER(SEARCH("Flüssiggas",Tabelle_Frageboegen[[#This Row],[Bisheriger Energieträger:]]))=TRUE,1,0)</f>
        <v>0</v>
      </c>
      <c r="N402" s="1">
        <f>IF(ISNUMBER(SEARCH("Strom",Tabelle_Frageboegen[[#This Row],[Bisheriger Energieträger:]]))=TRUE,1,0)</f>
        <v>0</v>
      </c>
      <c r="O402" s="1">
        <f>IF(ISNUMBER(SEARCH("Wärmepumpe",Tabelle_Frageboegen[[#This Row],[Bisheriger Energieträger:]]))=TRUE,1,0)</f>
        <v>0</v>
      </c>
      <c r="P402" s="1">
        <f>IF(ISNUMBER(SEARCH("Holz",Tabelle_Frageboegen[[#This Row],[Bisheriger Energieträger:]]))=TRUE,1,0)</f>
        <v>0</v>
      </c>
      <c r="Q402" s="1">
        <f>IF(ISNUMBER(SEARCH("Pellets",Tabelle_Frageboegen[[#This Row],[Bisheriger Energieträger:]]))=TRUE,1,0)</f>
        <v>0</v>
      </c>
      <c r="R402" s="1">
        <f>IF(ISNUMBER(SEARCH("Hackschnitzel",Tabelle_Frageboegen[[#This Row],[Bisheriger Energieträger:]]))=TRUE,1,0)</f>
        <v>0</v>
      </c>
      <c r="S402" s="1">
        <f>IF(ISNUMBER(SEARCH("anderes",Tabelle_Frageboegen[[#This Row],[Bisheriger Energieträger:]]))=TRUE,1,0)</f>
        <v>1</v>
      </c>
      <c r="T402" s="2">
        <v>0</v>
      </c>
      <c r="U402" s="2">
        <v>2000</v>
      </c>
      <c r="V402" s="2">
        <v>0</v>
      </c>
      <c r="W402" s="2">
        <v>0</v>
      </c>
      <c r="X402" s="2">
        <v>0</v>
      </c>
      <c r="Y402" s="2">
        <v>0</v>
      </c>
      <c r="Z402" s="2">
        <v>0</v>
      </c>
      <c r="AA402" s="2">
        <v>0</v>
      </c>
      <c r="AB402" s="3">
        <f>IF(SUM(Tabelle_Frageboegen[[#This Row],[Heizöl (l/a)]:[Holzhackschnitzel (Schüttraummeter/a):]])=0,1,0)</f>
        <v>0</v>
      </c>
    </row>
    <row r="403" spans="1:28" x14ac:dyDescent="0.25">
      <c r="A403" s="1">
        <v>388</v>
      </c>
      <c r="B403" s="1" t="s">
        <v>51</v>
      </c>
      <c r="C403" s="1" t="s">
        <v>140</v>
      </c>
      <c r="D403" s="1" t="s">
        <v>8</v>
      </c>
      <c r="E403" s="1">
        <f>IF(Tabelle_Frageboegen[[#This Row],[Anschlussinteresse:]]="ja",1,0)</f>
        <v>0</v>
      </c>
      <c r="F403" s="1">
        <f>IF(Tabelle_Frageboegen[[#This Row],[Anschlussinteresse:]]="ja &amp; unklar",1,0)</f>
        <v>0</v>
      </c>
      <c r="G403" s="1">
        <f>IF(Tabelle_Frageboegen[[#This Row],[Anschlussinteresse:]]="unklar",1,0)</f>
        <v>0</v>
      </c>
      <c r="H403" s="1">
        <f>IF(Tabelle_Frageboegen[[#This Row],[Anschlussinteresse:]]="nein &amp; unklar",1,0)</f>
        <v>0</v>
      </c>
      <c r="I403" s="1">
        <f>IF(Tabelle_Frageboegen[[#This Row],[Anschlussinteresse:]]="nein",1,0)</f>
        <v>1</v>
      </c>
      <c r="J403" s="1" t="s">
        <v>14</v>
      </c>
      <c r="K403" s="1">
        <f>IF(ISNUMBER(SEARCH("Heizöl",Tabelle_Frageboegen[[#This Row],[Bisheriger Energieträger:]]))=TRUE,1,0)</f>
        <v>0</v>
      </c>
      <c r="L403" s="1">
        <f>IF(ISNUMBER(SEARCH("Erdgas",Tabelle_Frageboegen[[#This Row],[Bisheriger Energieträger:]]))=TRUE,1,0)</f>
        <v>0</v>
      </c>
      <c r="M403" s="1">
        <f>IF(ISNUMBER(SEARCH("Flüssiggas",Tabelle_Frageboegen[[#This Row],[Bisheriger Energieträger:]]))=TRUE,1,0)</f>
        <v>0</v>
      </c>
      <c r="N403" s="1">
        <f>IF(ISNUMBER(SEARCH("Strom",Tabelle_Frageboegen[[#This Row],[Bisheriger Energieträger:]]))=TRUE,1,0)</f>
        <v>0</v>
      </c>
      <c r="O403" s="1">
        <f>IF(ISNUMBER(SEARCH("Wärmepumpe",Tabelle_Frageboegen[[#This Row],[Bisheriger Energieträger:]]))=TRUE,1,0)</f>
        <v>1</v>
      </c>
      <c r="P403" s="1">
        <f>IF(ISNUMBER(SEARCH("Holz",Tabelle_Frageboegen[[#This Row],[Bisheriger Energieträger:]]))=TRUE,1,0)</f>
        <v>0</v>
      </c>
      <c r="Q403" s="1">
        <f>IF(ISNUMBER(SEARCH("Pellets",Tabelle_Frageboegen[[#This Row],[Bisheriger Energieträger:]]))=TRUE,1,0)</f>
        <v>0</v>
      </c>
      <c r="R403" s="1">
        <f>IF(ISNUMBER(SEARCH("Hackschnitzel",Tabelle_Frageboegen[[#This Row],[Bisheriger Energieträger:]]))=TRUE,1,0)</f>
        <v>0</v>
      </c>
      <c r="S403" s="1">
        <f>IF(ISNUMBER(SEARCH("anderes",Tabelle_Frageboegen[[#This Row],[Bisheriger Energieträger:]]))=TRUE,1,0)</f>
        <v>0</v>
      </c>
      <c r="T403" s="2">
        <v>0</v>
      </c>
      <c r="U403" s="2">
        <v>0</v>
      </c>
      <c r="V403" s="2">
        <v>0</v>
      </c>
      <c r="W403" s="2">
        <v>0</v>
      </c>
      <c r="X403" s="2">
        <v>4000</v>
      </c>
      <c r="Y403" s="2">
        <v>0</v>
      </c>
      <c r="Z403" s="2">
        <v>0</v>
      </c>
      <c r="AA403" s="2">
        <v>0</v>
      </c>
      <c r="AB403" s="3">
        <f>IF(SUM(Tabelle_Frageboegen[[#This Row],[Heizöl (l/a)]:[Holzhackschnitzel (Schüttraummeter/a):]])=0,1,0)</f>
        <v>0</v>
      </c>
    </row>
    <row r="404" spans="1:28" x14ac:dyDescent="0.25">
      <c r="A404" s="1">
        <v>389</v>
      </c>
      <c r="B404" s="1" t="s">
        <v>98</v>
      </c>
      <c r="C404" s="1" t="s">
        <v>143</v>
      </c>
      <c r="D404" s="1" t="s">
        <v>5</v>
      </c>
      <c r="E404" s="1">
        <f>IF(Tabelle_Frageboegen[[#This Row],[Anschlussinteresse:]]="ja",1,0)</f>
        <v>0</v>
      </c>
      <c r="F404" s="1">
        <f>IF(Tabelle_Frageboegen[[#This Row],[Anschlussinteresse:]]="ja &amp; unklar",1,0)</f>
        <v>1</v>
      </c>
      <c r="G404" s="1">
        <f>IF(Tabelle_Frageboegen[[#This Row],[Anschlussinteresse:]]="unklar",1,0)</f>
        <v>0</v>
      </c>
      <c r="H404" s="1">
        <f>IF(Tabelle_Frageboegen[[#This Row],[Anschlussinteresse:]]="nein &amp; unklar",1,0)</f>
        <v>0</v>
      </c>
      <c r="I404" s="1">
        <f>IF(Tabelle_Frageboegen[[#This Row],[Anschlussinteresse:]]="nein",1,0)</f>
        <v>0</v>
      </c>
      <c r="J404" s="1" t="s">
        <v>39</v>
      </c>
      <c r="K404" s="1">
        <f>IF(ISNUMBER(SEARCH("Heizöl",Tabelle_Frageboegen[[#This Row],[Bisheriger Energieträger:]]))=TRUE,1,0)</f>
        <v>1</v>
      </c>
      <c r="L404" s="1">
        <f>IF(ISNUMBER(SEARCH("Erdgas",Tabelle_Frageboegen[[#This Row],[Bisheriger Energieträger:]]))=TRUE,1,0)</f>
        <v>0</v>
      </c>
      <c r="M404" s="1">
        <f>IF(ISNUMBER(SEARCH("Flüssiggas",Tabelle_Frageboegen[[#This Row],[Bisheriger Energieträger:]]))=TRUE,1,0)</f>
        <v>0</v>
      </c>
      <c r="N404" s="1">
        <f>IF(ISNUMBER(SEARCH("Strom",Tabelle_Frageboegen[[#This Row],[Bisheriger Energieträger:]]))=TRUE,1,0)</f>
        <v>0</v>
      </c>
      <c r="O404" s="1">
        <f>IF(ISNUMBER(SEARCH("Wärmepumpe",Tabelle_Frageboegen[[#This Row],[Bisheriger Energieträger:]]))=TRUE,1,0)</f>
        <v>0</v>
      </c>
      <c r="P404" s="1">
        <f>IF(ISNUMBER(SEARCH("Holz",Tabelle_Frageboegen[[#This Row],[Bisheriger Energieträger:]]))=TRUE,1,0)</f>
        <v>1</v>
      </c>
      <c r="Q404" s="1">
        <f>IF(ISNUMBER(SEARCH("Pellets",Tabelle_Frageboegen[[#This Row],[Bisheriger Energieträger:]]))=TRUE,1,0)</f>
        <v>0</v>
      </c>
      <c r="R404" s="1">
        <f>IF(ISNUMBER(SEARCH("Hackschnitzel",Tabelle_Frageboegen[[#This Row],[Bisheriger Energieträger:]]))=TRUE,1,0)</f>
        <v>0</v>
      </c>
      <c r="S404" s="1">
        <f>IF(ISNUMBER(SEARCH("anderes",Tabelle_Frageboegen[[#This Row],[Bisheriger Energieträger:]]))=TRUE,1,0)</f>
        <v>0</v>
      </c>
      <c r="T404" s="2">
        <v>4000</v>
      </c>
      <c r="U404" s="2">
        <v>0</v>
      </c>
      <c r="V404" s="2">
        <v>0</v>
      </c>
      <c r="W404" s="2">
        <v>0</v>
      </c>
      <c r="X404" s="2">
        <v>0</v>
      </c>
      <c r="Y404" s="2">
        <v>5</v>
      </c>
      <c r="Z404" s="2">
        <v>0</v>
      </c>
      <c r="AA404" s="2">
        <v>0</v>
      </c>
      <c r="AB404" s="3">
        <f>IF(SUM(Tabelle_Frageboegen[[#This Row],[Heizöl (l/a)]:[Holzhackschnitzel (Schüttraummeter/a):]])=0,1,0)</f>
        <v>0</v>
      </c>
    </row>
    <row r="405" spans="1:28" x14ac:dyDescent="0.25">
      <c r="A405" s="1">
        <v>390</v>
      </c>
      <c r="B405" s="1" t="s">
        <v>74</v>
      </c>
      <c r="C405" s="1" t="s">
        <v>143</v>
      </c>
      <c r="D405" s="1" t="s">
        <v>4</v>
      </c>
      <c r="E405" s="1">
        <f>IF(Tabelle_Frageboegen[[#This Row],[Anschlussinteresse:]]="ja",1,0)</f>
        <v>1</v>
      </c>
      <c r="F405" s="1">
        <f>IF(Tabelle_Frageboegen[[#This Row],[Anschlussinteresse:]]="ja &amp; unklar",1,0)</f>
        <v>0</v>
      </c>
      <c r="G405" s="1">
        <f>IF(Tabelle_Frageboegen[[#This Row],[Anschlussinteresse:]]="unklar",1,0)</f>
        <v>0</v>
      </c>
      <c r="H405" s="1">
        <f>IF(Tabelle_Frageboegen[[#This Row],[Anschlussinteresse:]]="nein &amp; unklar",1,0)</f>
        <v>0</v>
      </c>
      <c r="I405" s="1">
        <f>IF(Tabelle_Frageboegen[[#This Row],[Anschlussinteresse:]]="nein",1,0)</f>
        <v>0</v>
      </c>
      <c r="J405" s="1" t="s">
        <v>11</v>
      </c>
      <c r="K405" s="1">
        <f>IF(ISNUMBER(SEARCH("Heizöl",Tabelle_Frageboegen[[#This Row],[Bisheriger Energieträger:]]))=TRUE,1,0)</f>
        <v>0</v>
      </c>
      <c r="L405" s="1">
        <f>IF(ISNUMBER(SEARCH("Erdgas",Tabelle_Frageboegen[[#This Row],[Bisheriger Energieträger:]]))=TRUE,1,0)</f>
        <v>1</v>
      </c>
      <c r="M405" s="1">
        <f>IF(ISNUMBER(SEARCH("Flüssiggas",Tabelle_Frageboegen[[#This Row],[Bisheriger Energieträger:]]))=TRUE,1,0)</f>
        <v>0</v>
      </c>
      <c r="N405" s="1">
        <f>IF(ISNUMBER(SEARCH("Strom",Tabelle_Frageboegen[[#This Row],[Bisheriger Energieträger:]]))=TRUE,1,0)</f>
        <v>0</v>
      </c>
      <c r="O405" s="1">
        <f>IF(ISNUMBER(SEARCH("Wärmepumpe",Tabelle_Frageboegen[[#This Row],[Bisheriger Energieträger:]]))=TRUE,1,0)</f>
        <v>0</v>
      </c>
      <c r="P405" s="1">
        <f>IF(ISNUMBER(SEARCH("Holz",Tabelle_Frageboegen[[#This Row],[Bisheriger Energieträger:]]))=TRUE,1,0)</f>
        <v>0</v>
      </c>
      <c r="Q405" s="1">
        <f>IF(ISNUMBER(SEARCH("Pellets",Tabelle_Frageboegen[[#This Row],[Bisheriger Energieträger:]]))=TRUE,1,0)</f>
        <v>0</v>
      </c>
      <c r="R405" s="1">
        <f>IF(ISNUMBER(SEARCH("Hackschnitzel",Tabelle_Frageboegen[[#This Row],[Bisheriger Energieträger:]]))=TRUE,1,0)</f>
        <v>0</v>
      </c>
      <c r="S405" s="1">
        <f>IF(ISNUMBER(SEARCH("anderes",Tabelle_Frageboegen[[#This Row],[Bisheriger Energieträger:]]))=TRUE,1,0)</f>
        <v>0</v>
      </c>
      <c r="T405" s="2">
        <v>0</v>
      </c>
      <c r="U405" s="2">
        <v>2090.909090909091</v>
      </c>
      <c r="V405" s="2">
        <v>0</v>
      </c>
      <c r="W405" s="2">
        <v>0</v>
      </c>
      <c r="X405" s="2">
        <v>0</v>
      </c>
      <c r="Y405" s="2">
        <v>0</v>
      </c>
      <c r="Z405" s="2">
        <v>0</v>
      </c>
      <c r="AA405" s="2">
        <v>0</v>
      </c>
      <c r="AB405" s="3">
        <f>IF(SUM(Tabelle_Frageboegen[[#This Row],[Heizöl (l/a)]:[Holzhackschnitzel (Schüttraummeter/a):]])=0,1,0)</f>
        <v>0</v>
      </c>
    </row>
    <row r="406" spans="1:28" x14ac:dyDescent="0.25">
      <c r="A406" s="1">
        <v>391</v>
      </c>
      <c r="B406" s="1" t="s">
        <v>109</v>
      </c>
      <c r="C406" s="1" t="s">
        <v>140</v>
      </c>
      <c r="D406" s="1" t="s">
        <v>4</v>
      </c>
      <c r="E406" s="1">
        <f>IF(Tabelle_Frageboegen[[#This Row],[Anschlussinteresse:]]="ja",1,0)</f>
        <v>1</v>
      </c>
      <c r="F406" s="1">
        <f>IF(Tabelle_Frageboegen[[#This Row],[Anschlussinteresse:]]="ja &amp; unklar",1,0)</f>
        <v>0</v>
      </c>
      <c r="G406" s="1">
        <f>IF(Tabelle_Frageboegen[[#This Row],[Anschlussinteresse:]]="unklar",1,0)</f>
        <v>0</v>
      </c>
      <c r="H406" s="1">
        <f>IF(Tabelle_Frageboegen[[#This Row],[Anschlussinteresse:]]="nein &amp; unklar",1,0)</f>
        <v>0</v>
      </c>
      <c r="I406" s="1">
        <f>IF(Tabelle_Frageboegen[[#This Row],[Anschlussinteresse:]]="nein",1,0)</f>
        <v>0</v>
      </c>
      <c r="J406" s="1" t="s">
        <v>10</v>
      </c>
      <c r="K406" s="1">
        <f>IF(ISNUMBER(SEARCH("Heizöl",Tabelle_Frageboegen[[#This Row],[Bisheriger Energieträger:]]))=TRUE,1,0)</f>
        <v>1</v>
      </c>
      <c r="L406" s="1">
        <f>IF(ISNUMBER(SEARCH("Erdgas",Tabelle_Frageboegen[[#This Row],[Bisheriger Energieträger:]]))=TRUE,1,0)</f>
        <v>0</v>
      </c>
      <c r="M406" s="1">
        <f>IF(ISNUMBER(SEARCH("Flüssiggas",Tabelle_Frageboegen[[#This Row],[Bisheriger Energieträger:]]))=TRUE,1,0)</f>
        <v>0</v>
      </c>
      <c r="N406" s="1">
        <f>IF(ISNUMBER(SEARCH("Strom",Tabelle_Frageboegen[[#This Row],[Bisheriger Energieträger:]]))=TRUE,1,0)</f>
        <v>0</v>
      </c>
      <c r="O406" s="1">
        <f>IF(ISNUMBER(SEARCH("Wärmepumpe",Tabelle_Frageboegen[[#This Row],[Bisheriger Energieträger:]]))=TRUE,1,0)</f>
        <v>0</v>
      </c>
      <c r="P406" s="1">
        <f>IF(ISNUMBER(SEARCH("Holz",Tabelle_Frageboegen[[#This Row],[Bisheriger Energieträger:]]))=TRUE,1,0)</f>
        <v>0</v>
      </c>
      <c r="Q406" s="1">
        <f>IF(ISNUMBER(SEARCH("Pellets",Tabelle_Frageboegen[[#This Row],[Bisheriger Energieträger:]]))=TRUE,1,0)</f>
        <v>0</v>
      </c>
      <c r="R406" s="1">
        <f>IF(ISNUMBER(SEARCH("Hackschnitzel",Tabelle_Frageboegen[[#This Row],[Bisheriger Energieträger:]]))=TRUE,1,0)</f>
        <v>0</v>
      </c>
      <c r="S406" s="1">
        <f>IF(ISNUMBER(SEARCH("anderes",Tabelle_Frageboegen[[#This Row],[Bisheriger Energieträger:]]))=TRUE,1,0)</f>
        <v>0</v>
      </c>
      <c r="T406" s="2">
        <v>2000</v>
      </c>
      <c r="U406" s="2">
        <v>0</v>
      </c>
      <c r="V406" s="2">
        <v>0</v>
      </c>
      <c r="W406" s="2">
        <v>0</v>
      </c>
      <c r="X406" s="2">
        <v>0</v>
      </c>
      <c r="Y406" s="2">
        <v>0</v>
      </c>
      <c r="Z406" s="2">
        <v>0</v>
      </c>
      <c r="AA406" s="2">
        <v>0</v>
      </c>
      <c r="AB406" s="3">
        <f>IF(SUM(Tabelle_Frageboegen[[#This Row],[Heizöl (l/a)]:[Holzhackschnitzel (Schüttraummeter/a):]])=0,1,0)</f>
        <v>0</v>
      </c>
    </row>
    <row r="407" spans="1:28" x14ac:dyDescent="0.25">
      <c r="A407" s="1">
        <v>392</v>
      </c>
      <c r="B407" s="1" t="s">
        <v>41</v>
      </c>
      <c r="C407" s="1" t="s">
        <v>143</v>
      </c>
      <c r="D407" s="1" t="s">
        <v>4</v>
      </c>
      <c r="E407" s="1">
        <f>IF(Tabelle_Frageboegen[[#This Row],[Anschlussinteresse:]]="ja",1,0)</f>
        <v>1</v>
      </c>
      <c r="F407" s="1">
        <f>IF(Tabelle_Frageboegen[[#This Row],[Anschlussinteresse:]]="ja &amp; unklar",1,0)</f>
        <v>0</v>
      </c>
      <c r="G407" s="1">
        <f>IF(Tabelle_Frageboegen[[#This Row],[Anschlussinteresse:]]="unklar",1,0)</f>
        <v>0</v>
      </c>
      <c r="H407" s="1">
        <f>IF(Tabelle_Frageboegen[[#This Row],[Anschlussinteresse:]]="nein &amp; unklar",1,0)</f>
        <v>0</v>
      </c>
      <c r="I407" s="1">
        <f>IF(Tabelle_Frageboegen[[#This Row],[Anschlussinteresse:]]="nein",1,0)</f>
        <v>0</v>
      </c>
      <c r="J407" s="1" t="s">
        <v>32</v>
      </c>
      <c r="K407" s="1">
        <f>IF(ISNUMBER(SEARCH("Heizöl",Tabelle_Frageboegen[[#This Row],[Bisheriger Energieträger:]]))=TRUE,1,0)</f>
        <v>0</v>
      </c>
      <c r="L407" s="1">
        <f>IF(ISNUMBER(SEARCH("Erdgas",Tabelle_Frageboegen[[#This Row],[Bisheriger Energieträger:]]))=TRUE,1,0)</f>
        <v>0</v>
      </c>
      <c r="M407" s="1">
        <f>IF(ISNUMBER(SEARCH("Flüssiggas",Tabelle_Frageboegen[[#This Row],[Bisheriger Energieträger:]]))=TRUE,1,0)</f>
        <v>0</v>
      </c>
      <c r="N407" s="1">
        <f>IF(ISNUMBER(SEARCH("Strom",Tabelle_Frageboegen[[#This Row],[Bisheriger Energieträger:]]))=TRUE,1,0)</f>
        <v>0</v>
      </c>
      <c r="O407" s="1">
        <f>IF(ISNUMBER(SEARCH("Wärmepumpe",Tabelle_Frageboegen[[#This Row],[Bisheriger Energieträger:]]))=TRUE,1,0)</f>
        <v>0</v>
      </c>
      <c r="P407" s="1">
        <f>IF(ISNUMBER(SEARCH("Holz",Tabelle_Frageboegen[[#This Row],[Bisheriger Energieträger:]]))=TRUE,1,0)</f>
        <v>0</v>
      </c>
      <c r="Q407" s="1">
        <f>IF(ISNUMBER(SEARCH("Pellets",Tabelle_Frageboegen[[#This Row],[Bisheriger Energieträger:]]))=TRUE,1,0)</f>
        <v>0</v>
      </c>
      <c r="R407" s="1">
        <f>IF(ISNUMBER(SEARCH("Hackschnitzel",Tabelle_Frageboegen[[#This Row],[Bisheriger Energieträger:]]))=TRUE,1,0)</f>
        <v>0</v>
      </c>
      <c r="S407" s="1">
        <f>IF(ISNUMBER(SEARCH("anderes",Tabelle_Frageboegen[[#This Row],[Bisheriger Energieträger:]]))=TRUE,1,0)</f>
        <v>0</v>
      </c>
      <c r="T407" s="2">
        <v>0</v>
      </c>
      <c r="U407" s="2">
        <v>0</v>
      </c>
      <c r="V407" s="2">
        <v>0</v>
      </c>
      <c r="W407" s="2">
        <v>0</v>
      </c>
      <c r="X407" s="2">
        <v>0</v>
      </c>
      <c r="Y407" s="2">
        <v>0</v>
      </c>
      <c r="Z407" s="2">
        <v>0</v>
      </c>
      <c r="AA407" s="2">
        <v>0</v>
      </c>
      <c r="AB407" s="3">
        <f>IF(SUM(Tabelle_Frageboegen[[#This Row],[Heizöl (l/a)]:[Holzhackschnitzel (Schüttraummeter/a):]])=0,1,0)</f>
        <v>1</v>
      </c>
    </row>
    <row r="408" spans="1:28" x14ac:dyDescent="0.25">
      <c r="A408" s="1">
        <v>393</v>
      </c>
      <c r="B408" s="1" t="s">
        <v>95</v>
      </c>
      <c r="C408" s="1" t="s">
        <v>140</v>
      </c>
      <c r="D408" s="1" t="s">
        <v>4</v>
      </c>
      <c r="E408" s="1">
        <f>IF(Tabelle_Frageboegen[[#This Row],[Anschlussinteresse:]]="ja",1,0)</f>
        <v>1</v>
      </c>
      <c r="F408" s="1">
        <f>IF(Tabelle_Frageboegen[[#This Row],[Anschlussinteresse:]]="ja &amp; unklar",1,0)</f>
        <v>0</v>
      </c>
      <c r="G408" s="1">
        <f>IF(Tabelle_Frageboegen[[#This Row],[Anschlussinteresse:]]="unklar",1,0)</f>
        <v>0</v>
      </c>
      <c r="H408" s="1">
        <f>IF(Tabelle_Frageboegen[[#This Row],[Anschlussinteresse:]]="nein &amp; unklar",1,0)</f>
        <v>0</v>
      </c>
      <c r="I408" s="1">
        <f>IF(Tabelle_Frageboegen[[#This Row],[Anschlussinteresse:]]="nein",1,0)</f>
        <v>0</v>
      </c>
      <c r="J408" s="1" t="s">
        <v>39</v>
      </c>
      <c r="K408" s="1">
        <f>IF(ISNUMBER(SEARCH("Heizöl",Tabelle_Frageboegen[[#This Row],[Bisheriger Energieträger:]]))=TRUE,1,0)</f>
        <v>1</v>
      </c>
      <c r="L408" s="1">
        <f>IF(ISNUMBER(SEARCH("Erdgas",Tabelle_Frageboegen[[#This Row],[Bisheriger Energieträger:]]))=TRUE,1,0)</f>
        <v>0</v>
      </c>
      <c r="M408" s="1">
        <f>IF(ISNUMBER(SEARCH("Flüssiggas",Tabelle_Frageboegen[[#This Row],[Bisheriger Energieträger:]]))=TRUE,1,0)</f>
        <v>0</v>
      </c>
      <c r="N408" s="1">
        <f>IF(ISNUMBER(SEARCH("Strom",Tabelle_Frageboegen[[#This Row],[Bisheriger Energieträger:]]))=TRUE,1,0)</f>
        <v>0</v>
      </c>
      <c r="O408" s="1">
        <f>IF(ISNUMBER(SEARCH("Wärmepumpe",Tabelle_Frageboegen[[#This Row],[Bisheriger Energieträger:]]))=TRUE,1,0)</f>
        <v>0</v>
      </c>
      <c r="P408" s="1">
        <f>IF(ISNUMBER(SEARCH("Holz",Tabelle_Frageboegen[[#This Row],[Bisheriger Energieträger:]]))=TRUE,1,0)</f>
        <v>1</v>
      </c>
      <c r="Q408" s="1">
        <f>IF(ISNUMBER(SEARCH("Pellets",Tabelle_Frageboegen[[#This Row],[Bisheriger Energieträger:]]))=TRUE,1,0)</f>
        <v>0</v>
      </c>
      <c r="R408" s="1">
        <f>IF(ISNUMBER(SEARCH("Hackschnitzel",Tabelle_Frageboegen[[#This Row],[Bisheriger Energieträger:]]))=TRUE,1,0)</f>
        <v>0</v>
      </c>
      <c r="S408" s="1">
        <f>IF(ISNUMBER(SEARCH("anderes",Tabelle_Frageboegen[[#This Row],[Bisheriger Energieträger:]]))=TRUE,1,0)</f>
        <v>0</v>
      </c>
      <c r="T408" s="2">
        <v>2000</v>
      </c>
      <c r="U408" s="2">
        <v>0</v>
      </c>
      <c r="V408" s="2">
        <v>0</v>
      </c>
      <c r="W408" s="2">
        <v>0</v>
      </c>
      <c r="X408" s="2">
        <v>0</v>
      </c>
      <c r="Y408" s="2">
        <v>1</v>
      </c>
      <c r="Z408" s="2">
        <v>0</v>
      </c>
      <c r="AA408" s="2">
        <v>0</v>
      </c>
      <c r="AB408" s="3">
        <f>IF(SUM(Tabelle_Frageboegen[[#This Row],[Heizöl (l/a)]:[Holzhackschnitzel (Schüttraummeter/a):]])=0,1,0)</f>
        <v>0</v>
      </c>
    </row>
    <row r="409" spans="1:28" x14ac:dyDescent="0.25">
      <c r="A409" s="1">
        <v>394</v>
      </c>
      <c r="B409" s="1" t="s">
        <v>56</v>
      </c>
      <c r="C409" s="1" t="s">
        <v>140</v>
      </c>
      <c r="D409" s="1" t="s">
        <v>8</v>
      </c>
      <c r="E409" s="1">
        <f>IF(Tabelle_Frageboegen[[#This Row],[Anschlussinteresse:]]="ja",1,0)</f>
        <v>0</v>
      </c>
      <c r="F409" s="1">
        <f>IF(Tabelle_Frageboegen[[#This Row],[Anschlussinteresse:]]="ja &amp; unklar",1,0)</f>
        <v>0</v>
      </c>
      <c r="G409" s="1">
        <f>IF(Tabelle_Frageboegen[[#This Row],[Anschlussinteresse:]]="unklar",1,0)</f>
        <v>0</v>
      </c>
      <c r="H409" s="1">
        <f>IF(Tabelle_Frageboegen[[#This Row],[Anschlussinteresse:]]="nein &amp; unklar",1,0)</f>
        <v>0</v>
      </c>
      <c r="I409" s="1">
        <f>IF(Tabelle_Frageboegen[[#This Row],[Anschlussinteresse:]]="nein",1,0)</f>
        <v>1</v>
      </c>
      <c r="J409" s="1" t="s">
        <v>32</v>
      </c>
      <c r="K409" s="1">
        <f>IF(ISNUMBER(SEARCH("Heizöl",Tabelle_Frageboegen[[#This Row],[Bisheriger Energieträger:]]))=TRUE,1,0)</f>
        <v>0</v>
      </c>
      <c r="L409" s="1">
        <f>IF(ISNUMBER(SEARCH("Erdgas",Tabelle_Frageboegen[[#This Row],[Bisheriger Energieträger:]]))=TRUE,1,0)</f>
        <v>0</v>
      </c>
      <c r="M409" s="1">
        <f>IF(ISNUMBER(SEARCH("Flüssiggas",Tabelle_Frageboegen[[#This Row],[Bisheriger Energieträger:]]))=TRUE,1,0)</f>
        <v>0</v>
      </c>
      <c r="N409" s="1">
        <f>IF(ISNUMBER(SEARCH("Strom",Tabelle_Frageboegen[[#This Row],[Bisheriger Energieträger:]]))=TRUE,1,0)</f>
        <v>0</v>
      </c>
      <c r="O409" s="1">
        <f>IF(ISNUMBER(SEARCH("Wärmepumpe",Tabelle_Frageboegen[[#This Row],[Bisheriger Energieträger:]]))=TRUE,1,0)</f>
        <v>0</v>
      </c>
      <c r="P409" s="1">
        <f>IF(ISNUMBER(SEARCH("Holz",Tabelle_Frageboegen[[#This Row],[Bisheriger Energieträger:]]))=TRUE,1,0)</f>
        <v>0</v>
      </c>
      <c r="Q409" s="1">
        <f>IF(ISNUMBER(SEARCH("Pellets",Tabelle_Frageboegen[[#This Row],[Bisheriger Energieträger:]]))=TRUE,1,0)</f>
        <v>0</v>
      </c>
      <c r="R409" s="1">
        <f>IF(ISNUMBER(SEARCH("Hackschnitzel",Tabelle_Frageboegen[[#This Row],[Bisheriger Energieträger:]]))=TRUE,1,0)</f>
        <v>0</v>
      </c>
      <c r="S409" s="1">
        <f>IF(ISNUMBER(SEARCH("anderes",Tabelle_Frageboegen[[#This Row],[Bisheriger Energieträger:]]))=TRUE,1,0)</f>
        <v>0</v>
      </c>
      <c r="T409" s="2">
        <v>0</v>
      </c>
      <c r="U409" s="2">
        <v>0</v>
      </c>
      <c r="V409" s="2">
        <v>0</v>
      </c>
      <c r="W409" s="2">
        <v>0</v>
      </c>
      <c r="X409" s="2">
        <v>0</v>
      </c>
      <c r="Y409" s="2">
        <v>0</v>
      </c>
      <c r="Z409" s="2">
        <v>0</v>
      </c>
      <c r="AA409" s="2">
        <v>0</v>
      </c>
      <c r="AB409" s="3">
        <f>IF(SUM(Tabelle_Frageboegen[[#This Row],[Heizöl (l/a)]:[Holzhackschnitzel (Schüttraummeter/a):]])=0,1,0)</f>
        <v>1</v>
      </c>
    </row>
    <row r="410" spans="1:28" x14ac:dyDescent="0.25">
      <c r="A410" s="1">
        <v>395</v>
      </c>
      <c r="B410" s="1" t="s">
        <v>56</v>
      </c>
      <c r="C410" s="1" t="s">
        <v>140</v>
      </c>
      <c r="D410" s="1" t="s">
        <v>8</v>
      </c>
      <c r="E410" s="1">
        <f>IF(Tabelle_Frageboegen[[#This Row],[Anschlussinteresse:]]="ja",1,0)</f>
        <v>0</v>
      </c>
      <c r="F410" s="1">
        <f>IF(Tabelle_Frageboegen[[#This Row],[Anschlussinteresse:]]="ja &amp; unklar",1,0)</f>
        <v>0</v>
      </c>
      <c r="G410" s="1">
        <f>IF(Tabelle_Frageboegen[[#This Row],[Anschlussinteresse:]]="unklar",1,0)</f>
        <v>0</v>
      </c>
      <c r="H410" s="1">
        <f>IF(Tabelle_Frageboegen[[#This Row],[Anschlussinteresse:]]="nein &amp; unklar",1,0)</f>
        <v>0</v>
      </c>
      <c r="I410" s="1">
        <f>IF(Tabelle_Frageboegen[[#This Row],[Anschlussinteresse:]]="nein",1,0)</f>
        <v>1</v>
      </c>
      <c r="J410" s="1" t="s">
        <v>14</v>
      </c>
      <c r="K410" s="1">
        <f>IF(ISNUMBER(SEARCH("Heizöl",Tabelle_Frageboegen[[#This Row],[Bisheriger Energieträger:]]))=TRUE,1,0)</f>
        <v>0</v>
      </c>
      <c r="L410" s="1">
        <f>IF(ISNUMBER(SEARCH("Erdgas",Tabelle_Frageboegen[[#This Row],[Bisheriger Energieträger:]]))=TRUE,1,0)</f>
        <v>0</v>
      </c>
      <c r="M410" s="1">
        <f>IF(ISNUMBER(SEARCH("Flüssiggas",Tabelle_Frageboegen[[#This Row],[Bisheriger Energieträger:]]))=TRUE,1,0)</f>
        <v>0</v>
      </c>
      <c r="N410" s="1">
        <f>IF(ISNUMBER(SEARCH("Strom",Tabelle_Frageboegen[[#This Row],[Bisheriger Energieträger:]]))=TRUE,1,0)</f>
        <v>0</v>
      </c>
      <c r="O410" s="1">
        <f>IF(ISNUMBER(SEARCH("Wärmepumpe",Tabelle_Frageboegen[[#This Row],[Bisheriger Energieträger:]]))=TRUE,1,0)</f>
        <v>1</v>
      </c>
      <c r="P410" s="1">
        <f>IF(ISNUMBER(SEARCH("Holz",Tabelle_Frageboegen[[#This Row],[Bisheriger Energieträger:]]))=TRUE,1,0)</f>
        <v>0</v>
      </c>
      <c r="Q410" s="1">
        <f>IF(ISNUMBER(SEARCH("Pellets",Tabelle_Frageboegen[[#This Row],[Bisheriger Energieträger:]]))=TRUE,1,0)</f>
        <v>0</v>
      </c>
      <c r="R410" s="1">
        <f>IF(ISNUMBER(SEARCH("Hackschnitzel",Tabelle_Frageboegen[[#This Row],[Bisheriger Energieträger:]]))=TRUE,1,0)</f>
        <v>0</v>
      </c>
      <c r="S410" s="1">
        <f>IF(ISNUMBER(SEARCH("anderes",Tabelle_Frageboegen[[#This Row],[Bisheriger Energieträger:]]))=TRUE,1,0)</f>
        <v>0</v>
      </c>
      <c r="T410" s="2">
        <v>0</v>
      </c>
      <c r="U410" s="2">
        <v>0</v>
      </c>
      <c r="V410" s="2">
        <v>0</v>
      </c>
      <c r="W410" s="2">
        <v>0</v>
      </c>
      <c r="X410" s="2">
        <v>2900</v>
      </c>
      <c r="Y410" s="2">
        <v>0</v>
      </c>
      <c r="Z410" s="2">
        <v>0</v>
      </c>
      <c r="AA410" s="2">
        <v>0</v>
      </c>
      <c r="AB410" s="3">
        <f>IF(SUM(Tabelle_Frageboegen[[#This Row],[Heizöl (l/a)]:[Holzhackschnitzel (Schüttraummeter/a):]])=0,1,0)</f>
        <v>0</v>
      </c>
    </row>
    <row r="411" spans="1:28" x14ac:dyDescent="0.25">
      <c r="A411" s="1">
        <v>396</v>
      </c>
      <c r="B411" s="1" t="s">
        <v>56</v>
      </c>
      <c r="C411" s="1" t="s">
        <v>140</v>
      </c>
      <c r="D411" s="1" t="s">
        <v>4</v>
      </c>
      <c r="E411" s="1">
        <f>IF(Tabelle_Frageboegen[[#This Row],[Anschlussinteresse:]]="ja",1,0)</f>
        <v>1</v>
      </c>
      <c r="F411" s="1">
        <f>IF(Tabelle_Frageboegen[[#This Row],[Anschlussinteresse:]]="ja &amp; unklar",1,0)</f>
        <v>0</v>
      </c>
      <c r="G411" s="1">
        <f>IF(Tabelle_Frageboegen[[#This Row],[Anschlussinteresse:]]="unklar",1,0)</f>
        <v>0</v>
      </c>
      <c r="H411" s="1">
        <f>IF(Tabelle_Frageboegen[[#This Row],[Anschlussinteresse:]]="nein &amp; unklar",1,0)</f>
        <v>0</v>
      </c>
      <c r="I411" s="1">
        <f>IF(Tabelle_Frageboegen[[#This Row],[Anschlussinteresse:]]="nein",1,0)</f>
        <v>0</v>
      </c>
      <c r="J411" s="1" t="s">
        <v>53</v>
      </c>
      <c r="K411" s="1">
        <f>IF(ISNUMBER(SEARCH("Heizöl",Tabelle_Frageboegen[[#This Row],[Bisheriger Energieträger:]]))=TRUE,1,0)</f>
        <v>0</v>
      </c>
      <c r="L411" s="1">
        <f>IF(ISNUMBER(SEARCH("Erdgas",Tabelle_Frageboegen[[#This Row],[Bisheriger Energieträger:]]))=TRUE,1,0)</f>
        <v>1</v>
      </c>
      <c r="M411" s="1">
        <f>IF(ISNUMBER(SEARCH("Flüssiggas",Tabelle_Frageboegen[[#This Row],[Bisheriger Energieträger:]]))=TRUE,1,0)</f>
        <v>0</v>
      </c>
      <c r="N411" s="1">
        <f>IF(ISNUMBER(SEARCH("Strom",Tabelle_Frageboegen[[#This Row],[Bisheriger Energieträger:]]))=TRUE,1,0)</f>
        <v>0</v>
      </c>
      <c r="O411" s="1">
        <f>IF(ISNUMBER(SEARCH("Wärmepumpe",Tabelle_Frageboegen[[#This Row],[Bisheriger Energieträger:]]))=TRUE,1,0)</f>
        <v>0</v>
      </c>
      <c r="P411" s="1">
        <f>IF(ISNUMBER(SEARCH("Holz",Tabelle_Frageboegen[[#This Row],[Bisheriger Energieträger:]]))=TRUE,1,0)</f>
        <v>1</v>
      </c>
      <c r="Q411" s="1">
        <f>IF(ISNUMBER(SEARCH("Pellets",Tabelle_Frageboegen[[#This Row],[Bisheriger Energieträger:]]))=TRUE,1,0)</f>
        <v>0</v>
      </c>
      <c r="R411" s="1">
        <f>IF(ISNUMBER(SEARCH("Hackschnitzel",Tabelle_Frageboegen[[#This Row],[Bisheriger Energieträger:]]))=TRUE,1,0)</f>
        <v>0</v>
      </c>
      <c r="S411" s="1">
        <f>IF(ISNUMBER(SEARCH("anderes",Tabelle_Frageboegen[[#This Row],[Bisheriger Energieträger:]]))=TRUE,1,0)</f>
        <v>0</v>
      </c>
      <c r="T411" s="2">
        <v>0</v>
      </c>
      <c r="U411" s="2">
        <v>1120</v>
      </c>
      <c r="V411" s="2">
        <v>0</v>
      </c>
      <c r="W411" s="2">
        <v>0</v>
      </c>
      <c r="X411" s="2">
        <v>0</v>
      </c>
      <c r="Y411" s="2">
        <v>1.5</v>
      </c>
      <c r="Z411" s="2">
        <v>0</v>
      </c>
      <c r="AA411" s="2">
        <v>0</v>
      </c>
      <c r="AB411" s="3">
        <f>IF(SUM(Tabelle_Frageboegen[[#This Row],[Heizöl (l/a)]:[Holzhackschnitzel (Schüttraummeter/a):]])=0,1,0)</f>
        <v>0</v>
      </c>
    </row>
    <row r="412" spans="1:28" x14ac:dyDescent="0.25">
      <c r="A412" s="1">
        <v>397</v>
      </c>
      <c r="B412" s="1" t="s">
        <v>56</v>
      </c>
      <c r="C412" s="1" t="s">
        <v>140</v>
      </c>
      <c r="D412" s="1" t="s">
        <v>8</v>
      </c>
      <c r="E412" s="1">
        <f>IF(Tabelle_Frageboegen[[#This Row],[Anschlussinteresse:]]="ja",1,0)</f>
        <v>0</v>
      </c>
      <c r="F412" s="1">
        <f>IF(Tabelle_Frageboegen[[#This Row],[Anschlussinteresse:]]="ja &amp; unklar",1,0)</f>
        <v>0</v>
      </c>
      <c r="G412" s="1">
        <f>IF(Tabelle_Frageboegen[[#This Row],[Anschlussinteresse:]]="unklar",1,0)</f>
        <v>0</v>
      </c>
      <c r="H412" s="1">
        <f>IF(Tabelle_Frageboegen[[#This Row],[Anschlussinteresse:]]="nein &amp; unklar",1,0)</f>
        <v>0</v>
      </c>
      <c r="I412" s="1">
        <f>IF(Tabelle_Frageboegen[[#This Row],[Anschlussinteresse:]]="nein",1,0)</f>
        <v>1</v>
      </c>
      <c r="J412" s="1" t="s">
        <v>14</v>
      </c>
      <c r="K412" s="1">
        <f>IF(ISNUMBER(SEARCH("Heizöl",Tabelle_Frageboegen[[#This Row],[Bisheriger Energieträger:]]))=TRUE,1,0)</f>
        <v>0</v>
      </c>
      <c r="L412" s="1">
        <f>IF(ISNUMBER(SEARCH("Erdgas",Tabelle_Frageboegen[[#This Row],[Bisheriger Energieträger:]]))=TRUE,1,0)</f>
        <v>0</v>
      </c>
      <c r="M412" s="1">
        <f>IF(ISNUMBER(SEARCH("Flüssiggas",Tabelle_Frageboegen[[#This Row],[Bisheriger Energieträger:]]))=TRUE,1,0)</f>
        <v>0</v>
      </c>
      <c r="N412" s="1">
        <f>IF(ISNUMBER(SEARCH("Strom",Tabelle_Frageboegen[[#This Row],[Bisheriger Energieträger:]]))=TRUE,1,0)</f>
        <v>0</v>
      </c>
      <c r="O412" s="1">
        <f>IF(ISNUMBER(SEARCH("Wärmepumpe",Tabelle_Frageboegen[[#This Row],[Bisheriger Energieträger:]]))=TRUE,1,0)</f>
        <v>1</v>
      </c>
      <c r="P412" s="1">
        <f>IF(ISNUMBER(SEARCH("Holz",Tabelle_Frageboegen[[#This Row],[Bisheriger Energieträger:]]))=TRUE,1,0)</f>
        <v>0</v>
      </c>
      <c r="Q412" s="1">
        <f>IF(ISNUMBER(SEARCH("Pellets",Tabelle_Frageboegen[[#This Row],[Bisheriger Energieträger:]]))=TRUE,1,0)</f>
        <v>0</v>
      </c>
      <c r="R412" s="1">
        <f>IF(ISNUMBER(SEARCH("Hackschnitzel",Tabelle_Frageboegen[[#This Row],[Bisheriger Energieträger:]]))=TRUE,1,0)</f>
        <v>0</v>
      </c>
      <c r="S412" s="1">
        <f>IF(ISNUMBER(SEARCH("anderes",Tabelle_Frageboegen[[#This Row],[Bisheriger Energieträger:]]))=TRUE,1,0)</f>
        <v>0</v>
      </c>
      <c r="T412" s="2">
        <v>0</v>
      </c>
      <c r="U412" s="2">
        <v>0</v>
      </c>
      <c r="V412" s="2">
        <v>0</v>
      </c>
      <c r="W412" s="2">
        <v>0</v>
      </c>
      <c r="X412" s="2">
        <v>0</v>
      </c>
      <c r="Y412" s="2">
        <v>0</v>
      </c>
      <c r="Z412" s="2">
        <v>0</v>
      </c>
      <c r="AA412" s="2">
        <v>0</v>
      </c>
      <c r="AB412" s="3">
        <f>IF(SUM(Tabelle_Frageboegen[[#This Row],[Heizöl (l/a)]:[Holzhackschnitzel (Schüttraummeter/a):]])=0,1,0)</f>
        <v>1</v>
      </c>
    </row>
    <row r="413" spans="1:28" x14ac:dyDescent="0.25">
      <c r="A413" s="1">
        <v>398</v>
      </c>
      <c r="B413" s="1" t="s">
        <v>56</v>
      </c>
      <c r="C413" s="1" t="s">
        <v>140</v>
      </c>
      <c r="D413" s="1" t="s">
        <v>4</v>
      </c>
      <c r="E413" s="1">
        <f>IF(Tabelle_Frageboegen[[#This Row],[Anschlussinteresse:]]="ja",1,0)</f>
        <v>1</v>
      </c>
      <c r="F413" s="1">
        <f>IF(Tabelle_Frageboegen[[#This Row],[Anschlussinteresse:]]="ja &amp; unklar",1,0)</f>
        <v>0</v>
      </c>
      <c r="G413" s="1">
        <f>IF(Tabelle_Frageboegen[[#This Row],[Anschlussinteresse:]]="unklar",1,0)</f>
        <v>0</v>
      </c>
      <c r="H413" s="1">
        <f>IF(Tabelle_Frageboegen[[#This Row],[Anschlussinteresse:]]="nein &amp; unklar",1,0)</f>
        <v>0</v>
      </c>
      <c r="I413" s="1">
        <f>IF(Tabelle_Frageboegen[[#This Row],[Anschlussinteresse:]]="nein",1,0)</f>
        <v>0</v>
      </c>
      <c r="J413" s="1" t="s">
        <v>11</v>
      </c>
      <c r="K413" s="1">
        <f>IF(ISNUMBER(SEARCH("Heizöl",Tabelle_Frageboegen[[#This Row],[Bisheriger Energieträger:]]))=TRUE,1,0)</f>
        <v>0</v>
      </c>
      <c r="L413" s="1">
        <f>IF(ISNUMBER(SEARCH("Erdgas",Tabelle_Frageboegen[[#This Row],[Bisheriger Energieträger:]]))=TRUE,1,0)</f>
        <v>1</v>
      </c>
      <c r="M413" s="1">
        <f>IF(ISNUMBER(SEARCH("Flüssiggas",Tabelle_Frageboegen[[#This Row],[Bisheriger Energieträger:]]))=TRUE,1,0)</f>
        <v>0</v>
      </c>
      <c r="N413" s="1">
        <f>IF(ISNUMBER(SEARCH("Strom",Tabelle_Frageboegen[[#This Row],[Bisheriger Energieträger:]]))=TRUE,1,0)</f>
        <v>0</v>
      </c>
      <c r="O413" s="1">
        <f>IF(ISNUMBER(SEARCH("Wärmepumpe",Tabelle_Frageboegen[[#This Row],[Bisheriger Energieträger:]]))=TRUE,1,0)</f>
        <v>0</v>
      </c>
      <c r="P413" s="1">
        <f>IF(ISNUMBER(SEARCH("Holz",Tabelle_Frageboegen[[#This Row],[Bisheriger Energieträger:]]))=TRUE,1,0)</f>
        <v>0</v>
      </c>
      <c r="Q413" s="1">
        <f>IF(ISNUMBER(SEARCH("Pellets",Tabelle_Frageboegen[[#This Row],[Bisheriger Energieträger:]]))=TRUE,1,0)</f>
        <v>0</v>
      </c>
      <c r="R413" s="1">
        <f>IF(ISNUMBER(SEARCH("Hackschnitzel",Tabelle_Frageboegen[[#This Row],[Bisheriger Energieträger:]]))=TRUE,1,0)</f>
        <v>0</v>
      </c>
      <c r="S413" s="1">
        <f>IF(ISNUMBER(SEARCH("anderes",Tabelle_Frageboegen[[#This Row],[Bisheriger Energieträger:]]))=TRUE,1,0)</f>
        <v>0</v>
      </c>
      <c r="T413" s="2">
        <v>0</v>
      </c>
      <c r="U413" s="2">
        <v>1545.4545454545455</v>
      </c>
      <c r="V413" s="2">
        <v>0</v>
      </c>
      <c r="W413" s="2">
        <v>0</v>
      </c>
      <c r="X413" s="2">
        <v>0</v>
      </c>
      <c r="Y413" s="2">
        <v>0</v>
      </c>
      <c r="Z413" s="2">
        <v>0</v>
      </c>
      <c r="AA413" s="2">
        <v>0</v>
      </c>
      <c r="AB413" s="3">
        <f>IF(SUM(Tabelle_Frageboegen[[#This Row],[Heizöl (l/a)]:[Holzhackschnitzel (Schüttraummeter/a):]])=0,1,0)</f>
        <v>0</v>
      </c>
    </row>
    <row r="414" spans="1:28" x14ac:dyDescent="0.25">
      <c r="A414" s="1">
        <v>399</v>
      </c>
      <c r="B414" s="1" t="s">
        <v>56</v>
      </c>
      <c r="C414" s="1" t="s">
        <v>140</v>
      </c>
      <c r="D414" s="1" t="s">
        <v>6</v>
      </c>
      <c r="E414" s="1">
        <f>IF(Tabelle_Frageboegen[[#This Row],[Anschlussinteresse:]]="ja",1,0)</f>
        <v>0</v>
      </c>
      <c r="F414" s="1">
        <f>IF(Tabelle_Frageboegen[[#This Row],[Anschlussinteresse:]]="ja &amp; unklar",1,0)</f>
        <v>0</v>
      </c>
      <c r="G414" s="1">
        <f>IF(Tabelle_Frageboegen[[#This Row],[Anschlussinteresse:]]="unklar",1,0)</f>
        <v>1</v>
      </c>
      <c r="H414" s="1">
        <f>IF(Tabelle_Frageboegen[[#This Row],[Anschlussinteresse:]]="nein &amp; unklar",1,0)</f>
        <v>0</v>
      </c>
      <c r="I414" s="1">
        <f>IF(Tabelle_Frageboegen[[#This Row],[Anschlussinteresse:]]="nein",1,0)</f>
        <v>0</v>
      </c>
      <c r="J414" s="1" t="s">
        <v>11</v>
      </c>
      <c r="K414" s="1">
        <f>IF(ISNUMBER(SEARCH("Heizöl",Tabelle_Frageboegen[[#This Row],[Bisheriger Energieträger:]]))=TRUE,1,0)</f>
        <v>0</v>
      </c>
      <c r="L414" s="1">
        <f>IF(ISNUMBER(SEARCH("Erdgas",Tabelle_Frageboegen[[#This Row],[Bisheriger Energieträger:]]))=TRUE,1,0)</f>
        <v>1</v>
      </c>
      <c r="M414" s="1">
        <f>IF(ISNUMBER(SEARCH("Flüssiggas",Tabelle_Frageboegen[[#This Row],[Bisheriger Energieträger:]]))=TRUE,1,0)</f>
        <v>0</v>
      </c>
      <c r="N414" s="1">
        <f>IF(ISNUMBER(SEARCH("Strom",Tabelle_Frageboegen[[#This Row],[Bisheriger Energieträger:]]))=TRUE,1,0)</f>
        <v>0</v>
      </c>
      <c r="O414" s="1">
        <f>IF(ISNUMBER(SEARCH("Wärmepumpe",Tabelle_Frageboegen[[#This Row],[Bisheriger Energieträger:]]))=TRUE,1,0)</f>
        <v>0</v>
      </c>
      <c r="P414" s="1">
        <f>IF(ISNUMBER(SEARCH("Holz",Tabelle_Frageboegen[[#This Row],[Bisheriger Energieträger:]]))=TRUE,1,0)</f>
        <v>0</v>
      </c>
      <c r="Q414" s="1">
        <f>IF(ISNUMBER(SEARCH("Pellets",Tabelle_Frageboegen[[#This Row],[Bisheriger Energieträger:]]))=TRUE,1,0)</f>
        <v>0</v>
      </c>
      <c r="R414" s="1">
        <f>IF(ISNUMBER(SEARCH("Hackschnitzel",Tabelle_Frageboegen[[#This Row],[Bisheriger Energieträger:]]))=TRUE,1,0)</f>
        <v>0</v>
      </c>
      <c r="S414" s="1">
        <f>IF(ISNUMBER(SEARCH("anderes",Tabelle_Frageboegen[[#This Row],[Bisheriger Energieträger:]]))=TRUE,1,0)</f>
        <v>0</v>
      </c>
      <c r="T414" s="2">
        <v>0</v>
      </c>
      <c r="U414" s="2">
        <v>667</v>
      </c>
      <c r="V414" s="2">
        <v>0</v>
      </c>
      <c r="W414" s="2">
        <v>0</v>
      </c>
      <c r="X414" s="2">
        <v>0</v>
      </c>
      <c r="Y414" s="2">
        <v>0</v>
      </c>
      <c r="Z414" s="2">
        <v>0</v>
      </c>
      <c r="AA414" s="2">
        <v>0</v>
      </c>
      <c r="AB414" s="3">
        <f>IF(SUM(Tabelle_Frageboegen[[#This Row],[Heizöl (l/a)]:[Holzhackschnitzel (Schüttraummeter/a):]])=0,1,0)</f>
        <v>0</v>
      </c>
    </row>
    <row r="415" spans="1:28" x14ac:dyDescent="0.25">
      <c r="A415" s="1">
        <v>400</v>
      </c>
      <c r="B415" s="1" t="s">
        <v>56</v>
      </c>
      <c r="C415" s="1" t="s">
        <v>140</v>
      </c>
      <c r="D415" s="1" t="s">
        <v>4</v>
      </c>
      <c r="E415" s="1">
        <f>IF(Tabelle_Frageboegen[[#This Row],[Anschlussinteresse:]]="ja",1,0)</f>
        <v>1</v>
      </c>
      <c r="F415" s="1">
        <f>IF(Tabelle_Frageboegen[[#This Row],[Anschlussinteresse:]]="ja &amp; unklar",1,0)</f>
        <v>0</v>
      </c>
      <c r="G415" s="1">
        <f>IF(Tabelle_Frageboegen[[#This Row],[Anschlussinteresse:]]="unklar",1,0)</f>
        <v>0</v>
      </c>
      <c r="H415" s="1">
        <f>IF(Tabelle_Frageboegen[[#This Row],[Anschlussinteresse:]]="nein &amp; unklar",1,0)</f>
        <v>0</v>
      </c>
      <c r="I415" s="1">
        <f>IF(Tabelle_Frageboegen[[#This Row],[Anschlussinteresse:]]="nein",1,0)</f>
        <v>0</v>
      </c>
      <c r="J415" s="1" t="s">
        <v>53</v>
      </c>
      <c r="K415" s="1">
        <f>IF(ISNUMBER(SEARCH("Heizöl",Tabelle_Frageboegen[[#This Row],[Bisheriger Energieträger:]]))=TRUE,1,0)</f>
        <v>0</v>
      </c>
      <c r="L415" s="1">
        <f>IF(ISNUMBER(SEARCH("Erdgas",Tabelle_Frageboegen[[#This Row],[Bisheriger Energieträger:]]))=TRUE,1,0)</f>
        <v>1</v>
      </c>
      <c r="M415" s="1">
        <f>IF(ISNUMBER(SEARCH("Flüssiggas",Tabelle_Frageboegen[[#This Row],[Bisheriger Energieträger:]]))=TRUE,1,0)</f>
        <v>0</v>
      </c>
      <c r="N415" s="1">
        <f>IF(ISNUMBER(SEARCH("Strom",Tabelle_Frageboegen[[#This Row],[Bisheriger Energieträger:]]))=TRUE,1,0)</f>
        <v>0</v>
      </c>
      <c r="O415" s="1">
        <f>IF(ISNUMBER(SEARCH("Wärmepumpe",Tabelle_Frageboegen[[#This Row],[Bisheriger Energieträger:]]))=TRUE,1,0)</f>
        <v>0</v>
      </c>
      <c r="P415" s="1">
        <f>IF(ISNUMBER(SEARCH("Holz",Tabelle_Frageboegen[[#This Row],[Bisheriger Energieträger:]]))=TRUE,1,0)</f>
        <v>1</v>
      </c>
      <c r="Q415" s="1">
        <f>IF(ISNUMBER(SEARCH("Pellets",Tabelle_Frageboegen[[#This Row],[Bisheriger Energieträger:]]))=TRUE,1,0)</f>
        <v>0</v>
      </c>
      <c r="R415" s="1">
        <f>IF(ISNUMBER(SEARCH("Hackschnitzel",Tabelle_Frageboegen[[#This Row],[Bisheriger Energieträger:]]))=TRUE,1,0)</f>
        <v>0</v>
      </c>
      <c r="S415" s="1">
        <f>IF(ISNUMBER(SEARCH("anderes",Tabelle_Frageboegen[[#This Row],[Bisheriger Energieträger:]]))=TRUE,1,0)</f>
        <v>0</v>
      </c>
      <c r="T415" s="2">
        <v>0</v>
      </c>
      <c r="U415" s="2">
        <v>1000</v>
      </c>
      <c r="V415" s="2">
        <v>0</v>
      </c>
      <c r="W415" s="2">
        <v>0</v>
      </c>
      <c r="X415" s="2">
        <v>0</v>
      </c>
      <c r="Y415" s="2">
        <v>3</v>
      </c>
      <c r="Z415" s="2">
        <v>0</v>
      </c>
      <c r="AA415" s="2">
        <v>0</v>
      </c>
      <c r="AB415" s="3">
        <f>IF(SUM(Tabelle_Frageboegen[[#This Row],[Heizöl (l/a)]:[Holzhackschnitzel (Schüttraummeter/a):]])=0,1,0)</f>
        <v>0</v>
      </c>
    </row>
    <row r="416" spans="1:28" x14ac:dyDescent="0.25">
      <c r="A416" s="1">
        <v>401</v>
      </c>
      <c r="B416" s="1" t="s">
        <v>72</v>
      </c>
      <c r="C416" s="1" t="s">
        <v>142</v>
      </c>
      <c r="D416" s="1" t="s">
        <v>8</v>
      </c>
      <c r="E416" s="1">
        <f>IF(Tabelle_Frageboegen[[#This Row],[Anschlussinteresse:]]="ja",1,0)</f>
        <v>0</v>
      </c>
      <c r="F416" s="1">
        <f>IF(Tabelle_Frageboegen[[#This Row],[Anschlussinteresse:]]="ja &amp; unklar",1,0)</f>
        <v>0</v>
      </c>
      <c r="G416" s="1">
        <f>IF(Tabelle_Frageboegen[[#This Row],[Anschlussinteresse:]]="unklar",1,0)</f>
        <v>0</v>
      </c>
      <c r="H416" s="1">
        <f>IF(Tabelle_Frageboegen[[#This Row],[Anschlussinteresse:]]="nein &amp; unklar",1,0)</f>
        <v>0</v>
      </c>
      <c r="I416" s="1">
        <f>IF(Tabelle_Frageboegen[[#This Row],[Anschlussinteresse:]]="nein",1,0)</f>
        <v>1</v>
      </c>
      <c r="J416" s="1" t="s">
        <v>39</v>
      </c>
      <c r="K416" s="1">
        <f>IF(ISNUMBER(SEARCH("Heizöl",Tabelle_Frageboegen[[#This Row],[Bisheriger Energieträger:]]))=TRUE,1,0)</f>
        <v>1</v>
      </c>
      <c r="L416" s="1">
        <f>IF(ISNUMBER(SEARCH("Erdgas",Tabelle_Frageboegen[[#This Row],[Bisheriger Energieträger:]]))=TRUE,1,0)</f>
        <v>0</v>
      </c>
      <c r="M416" s="1">
        <f>IF(ISNUMBER(SEARCH("Flüssiggas",Tabelle_Frageboegen[[#This Row],[Bisheriger Energieträger:]]))=TRUE,1,0)</f>
        <v>0</v>
      </c>
      <c r="N416" s="1">
        <f>IF(ISNUMBER(SEARCH("Strom",Tabelle_Frageboegen[[#This Row],[Bisheriger Energieträger:]]))=TRUE,1,0)</f>
        <v>0</v>
      </c>
      <c r="O416" s="1">
        <f>IF(ISNUMBER(SEARCH("Wärmepumpe",Tabelle_Frageboegen[[#This Row],[Bisheriger Energieträger:]]))=TRUE,1,0)</f>
        <v>0</v>
      </c>
      <c r="P416" s="1">
        <f>IF(ISNUMBER(SEARCH("Holz",Tabelle_Frageboegen[[#This Row],[Bisheriger Energieträger:]]))=TRUE,1,0)</f>
        <v>1</v>
      </c>
      <c r="Q416" s="1">
        <f>IF(ISNUMBER(SEARCH("Pellets",Tabelle_Frageboegen[[#This Row],[Bisheriger Energieträger:]]))=TRUE,1,0)</f>
        <v>0</v>
      </c>
      <c r="R416" s="1">
        <f>IF(ISNUMBER(SEARCH("Hackschnitzel",Tabelle_Frageboegen[[#This Row],[Bisheriger Energieträger:]]))=TRUE,1,0)</f>
        <v>0</v>
      </c>
      <c r="S416" s="1">
        <f>IF(ISNUMBER(SEARCH("anderes",Tabelle_Frageboegen[[#This Row],[Bisheriger Energieträger:]]))=TRUE,1,0)</f>
        <v>0</v>
      </c>
      <c r="T416" s="2">
        <v>0</v>
      </c>
      <c r="U416" s="2">
        <v>0</v>
      </c>
      <c r="V416" s="2">
        <v>0</v>
      </c>
      <c r="W416" s="2">
        <v>0</v>
      </c>
      <c r="X416" s="2">
        <v>0</v>
      </c>
      <c r="Y416" s="2">
        <v>0</v>
      </c>
      <c r="Z416" s="2">
        <v>0</v>
      </c>
      <c r="AA416" s="2">
        <v>0</v>
      </c>
      <c r="AB416" s="3">
        <f>IF(SUM(Tabelle_Frageboegen[[#This Row],[Heizöl (l/a)]:[Holzhackschnitzel (Schüttraummeter/a):]])=0,1,0)</f>
        <v>1</v>
      </c>
    </row>
    <row r="417" spans="1:28" x14ac:dyDescent="0.25">
      <c r="A417" s="1">
        <v>402</v>
      </c>
      <c r="B417" s="1" t="s">
        <v>90</v>
      </c>
      <c r="C417" s="1" t="s">
        <v>140</v>
      </c>
      <c r="D417" s="1" t="s">
        <v>8</v>
      </c>
      <c r="E417" s="1">
        <f>IF(Tabelle_Frageboegen[[#This Row],[Anschlussinteresse:]]="ja",1,0)</f>
        <v>0</v>
      </c>
      <c r="F417" s="1">
        <f>IF(Tabelle_Frageboegen[[#This Row],[Anschlussinteresse:]]="ja &amp; unklar",1,0)</f>
        <v>0</v>
      </c>
      <c r="G417" s="1">
        <f>IF(Tabelle_Frageboegen[[#This Row],[Anschlussinteresse:]]="unklar",1,0)</f>
        <v>0</v>
      </c>
      <c r="H417" s="1">
        <f>IF(Tabelle_Frageboegen[[#This Row],[Anschlussinteresse:]]="nein &amp; unklar",1,0)</f>
        <v>0</v>
      </c>
      <c r="I417" s="1">
        <f>IF(Tabelle_Frageboegen[[#This Row],[Anschlussinteresse:]]="nein",1,0)</f>
        <v>1</v>
      </c>
      <c r="J417" s="1" t="s">
        <v>10</v>
      </c>
      <c r="K417" s="1">
        <f>IF(ISNUMBER(SEARCH("Heizöl",Tabelle_Frageboegen[[#This Row],[Bisheriger Energieträger:]]))=TRUE,1,0)</f>
        <v>1</v>
      </c>
      <c r="L417" s="1">
        <f>IF(ISNUMBER(SEARCH("Erdgas",Tabelle_Frageboegen[[#This Row],[Bisheriger Energieträger:]]))=TRUE,1,0)</f>
        <v>0</v>
      </c>
      <c r="M417" s="1">
        <f>IF(ISNUMBER(SEARCH("Flüssiggas",Tabelle_Frageboegen[[#This Row],[Bisheriger Energieträger:]]))=TRUE,1,0)</f>
        <v>0</v>
      </c>
      <c r="N417" s="1">
        <f>IF(ISNUMBER(SEARCH("Strom",Tabelle_Frageboegen[[#This Row],[Bisheriger Energieträger:]]))=TRUE,1,0)</f>
        <v>0</v>
      </c>
      <c r="O417" s="1">
        <f>IF(ISNUMBER(SEARCH("Wärmepumpe",Tabelle_Frageboegen[[#This Row],[Bisheriger Energieträger:]]))=TRUE,1,0)</f>
        <v>0</v>
      </c>
      <c r="P417" s="1">
        <f>IF(ISNUMBER(SEARCH("Holz",Tabelle_Frageboegen[[#This Row],[Bisheriger Energieträger:]]))=TRUE,1,0)</f>
        <v>0</v>
      </c>
      <c r="Q417" s="1">
        <f>IF(ISNUMBER(SEARCH("Pellets",Tabelle_Frageboegen[[#This Row],[Bisheriger Energieträger:]]))=TRUE,1,0)</f>
        <v>0</v>
      </c>
      <c r="R417" s="1">
        <f>IF(ISNUMBER(SEARCH("Hackschnitzel",Tabelle_Frageboegen[[#This Row],[Bisheriger Energieträger:]]))=TRUE,1,0)</f>
        <v>0</v>
      </c>
      <c r="S417" s="1">
        <f>IF(ISNUMBER(SEARCH("anderes",Tabelle_Frageboegen[[#This Row],[Bisheriger Energieträger:]]))=TRUE,1,0)</f>
        <v>0</v>
      </c>
      <c r="T417" s="2">
        <v>0</v>
      </c>
      <c r="U417" s="2">
        <v>0</v>
      </c>
      <c r="V417" s="2">
        <v>0</v>
      </c>
      <c r="W417" s="2">
        <v>0</v>
      </c>
      <c r="X417" s="2">
        <v>0</v>
      </c>
      <c r="Y417" s="2">
        <v>0</v>
      </c>
      <c r="Z417" s="2">
        <v>0</v>
      </c>
      <c r="AA417" s="2">
        <v>0</v>
      </c>
      <c r="AB417" s="3">
        <f>IF(SUM(Tabelle_Frageboegen[[#This Row],[Heizöl (l/a)]:[Holzhackschnitzel (Schüttraummeter/a):]])=0,1,0)</f>
        <v>1</v>
      </c>
    </row>
    <row r="418" spans="1:28" x14ac:dyDescent="0.25">
      <c r="A418" s="1">
        <v>403</v>
      </c>
      <c r="B418" s="1" t="s">
        <v>115</v>
      </c>
      <c r="C418" s="1" t="s">
        <v>140</v>
      </c>
      <c r="D418" s="1" t="s">
        <v>4</v>
      </c>
      <c r="E418" s="1">
        <f>IF(Tabelle_Frageboegen[[#This Row],[Anschlussinteresse:]]="ja",1,0)</f>
        <v>1</v>
      </c>
      <c r="F418" s="1">
        <f>IF(Tabelle_Frageboegen[[#This Row],[Anschlussinteresse:]]="ja &amp; unklar",1,0)</f>
        <v>0</v>
      </c>
      <c r="G418" s="1">
        <f>IF(Tabelle_Frageboegen[[#This Row],[Anschlussinteresse:]]="unklar",1,0)</f>
        <v>0</v>
      </c>
      <c r="H418" s="1">
        <f>IF(Tabelle_Frageboegen[[#This Row],[Anschlussinteresse:]]="nein &amp; unklar",1,0)</f>
        <v>0</v>
      </c>
      <c r="I418" s="1">
        <f>IF(Tabelle_Frageboegen[[#This Row],[Anschlussinteresse:]]="nein",1,0)</f>
        <v>0</v>
      </c>
      <c r="J418" s="1" t="s">
        <v>10</v>
      </c>
      <c r="K418" s="1">
        <f>IF(ISNUMBER(SEARCH("Heizöl",Tabelle_Frageboegen[[#This Row],[Bisheriger Energieträger:]]))=TRUE,1,0)</f>
        <v>1</v>
      </c>
      <c r="L418" s="1">
        <f>IF(ISNUMBER(SEARCH("Erdgas",Tabelle_Frageboegen[[#This Row],[Bisheriger Energieträger:]]))=TRUE,1,0)</f>
        <v>0</v>
      </c>
      <c r="M418" s="1">
        <f>IF(ISNUMBER(SEARCH("Flüssiggas",Tabelle_Frageboegen[[#This Row],[Bisheriger Energieträger:]]))=TRUE,1,0)</f>
        <v>0</v>
      </c>
      <c r="N418" s="1">
        <f>IF(ISNUMBER(SEARCH("Strom",Tabelle_Frageboegen[[#This Row],[Bisheriger Energieträger:]]))=TRUE,1,0)</f>
        <v>0</v>
      </c>
      <c r="O418" s="1">
        <f>IF(ISNUMBER(SEARCH("Wärmepumpe",Tabelle_Frageboegen[[#This Row],[Bisheriger Energieträger:]]))=TRUE,1,0)</f>
        <v>0</v>
      </c>
      <c r="P418" s="1">
        <f>IF(ISNUMBER(SEARCH("Holz",Tabelle_Frageboegen[[#This Row],[Bisheriger Energieträger:]]))=TRUE,1,0)</f>
        <v>0</v>
      </c>
      <c r="Q418" s="1">
        <f>IF(ISNUMBER(SEARCH("Pellets",Tabelle_Frageboegen[[#This Row],[Bisheriger Energieträger:]]))=TRUE,1,0)</f>
        <v>0</v>
      </c>
      <c r="R418" s="1">
        <f>IF(ISNUMBER(SEARCH("Hackschnitzel",Tabelle_Frageboegen[[#This Row],[Bisheriger Energieträger:]]))=TRUE,1,0)</f>
        <v>0</v>
      </c>
      <c r="S418" s="1">
        <f>IF(ISNUMBER(SEARCH("anderes",Tabelle_Frageboegen[[#This Row],[Bisheriger Energieträger:]]))=TRUE,1,0)</f>
        <v>0</v>
      </c>
      <c r="T418" s="2">
        <v>2500</v>
      </c>
      <c r="U418" s="2">
        <v>0</v>
      </c>
      <c r="V418" s="2">
        <v>0</v>
      </c>
      <c r="W418" s="2">
        <v>0</v>
      </c>
      <c r="X418" s="2">
        <v>0</v>
      </c>
      <c r="Y418" s="2">
        <v>0</v>
      </c>
      <c r="Z418" s="2">
        <v>0</v>
      </c>
      <c r="AA418" s="2">
        <v>0</v>
      </c>
      <c r="AB418" s="3">
        <f>IF(SUM(Tabelle_Frageboegen[[#This Row],[Heizöl (l/a)]:[Holzhackschnitzel (Schüttraummeter/a):]])=0,1,0)</f>
        <v>0</v>
      </c>
    </row>
    <row r="419" spans="1:28" x14ac:dyDescent="0.25">
      <c r="A419" s="1">
        <v>404</v>
      </c>
      <c r="B419" s="1" t="s">
        <v>115</v>
      </c>
      <c r="C419" s="1" t="s">
        <v>140</v>
      </c>
      <c r="D419" s="1" t="s">
        <v>4</v>
      </c>
      <c r="E419" s="1">
        <f>IF(Tabelle_Frageboegen[[#This Row],[Anschlussinteresse:]]="ja",1,0)</f>
        <v>1</v>
      </c>
      <c r="F419" s="1">
        <f>IF(Tabelle_Frageboegen[[#This Row],[Anschlussinteresse:]]="ja &amp; unklar",1,0)</f>
        <v>0</v>
      </c>
      <c r="G419" s="1">
        <f>IF(Tabelle_Frageboegen[[#This Row],[Anschlussinteresse:]]="unklar",1,0)</f>
        <v>0</v>
      </c>
      <c r="H419" s="1">
        <f>IF(Tabelle_Frageboegen[[#This Row],[Anschlussinteresse:]]="nein &amp; unklar",1,0)</f>
        <v>0</v>
      </c>
      <c r="I419" s="1">
        <f>IF(Tabelle_Frageboegen[[#This Row],[Anschlussinteresse:]]="nein",1,0)</f>
        <v>0</v>
      </c>
      <c r="J419" s="1" t="s">
        <v>10</v>
      </c>
      <c r="K419" s="1">
        <f>IF(ISNUMBER(SEARCH("Heizöl",Tabelle_Frageboegen[[#This Row],[Bisheriger Energieträger:]]))=TRUE,1,0)</f>
        <v>1</v>
      </c>
      <c r="L419" s="1">
        <f>IF(ISNUMBER(SEARCH("Erdgas",Tabelle_Frageboegen[[#This Row],[Bisheriger Energieträger:]]))=TRUE,1,0)</f>
        <v>0</v>
      </c>
      <c r="M419" s="1">
        <f>IF(ISNUMBER(SEARCH("Flüssiggas",Tabelle_Frageboegen[[#This Row],[Bisheriger Energieträger:]]))=TRUE,1,0)</f>
        <v>0</v>
      </c>
      <c r="N419" s="1">
        <f>IF(ISNUMBER(SEARCH("Strom",Tabelle_Frageboegen[[#This Row],[Bisheriger Energieträger:]]))=TRUE,1,0)</f>
        <v>0</v>
      </c>
      <c r="O419" s="1">
        <f>IF(ISNUMBER(SEARCH("Wärmepumpe",Tabelle_Frageboegen[[#This Row],[Bisheriger Energieträger:]]))=TRUE,1,0)</f>
        <v>0</v>
      </c>
      <c r="P419" s="1">
        <f>IF(ISNUMBER(SEARCH("Holz",Tabelle_Frageboegen[[#This Row],[Bisheriger Energieträger:]]))=TRUE,1,0)</f>
        <v>0</v>
      </c>
      <c r="Q419" s="1">
        <f>IF(ISNUMBER(SEARCH("Pellets",Tabelle_Frageboegen[[#This Row],[Bisheriger Energieträger:]]))=TRUE,1,0)</f>
        <v>0</v>
      </c>
      <c r="R419" s="1">
        <f>IF(ISNUMBER(SEARCH("Hackschnitzel",Tabelle_Frageboegen[[#This Row],[Bisheriger Energieträger:]]))=TRUE,1,0)</f>
        <v>0</v>
      </c>
      <c r="S419" s="1">
        <f>IF(ISNUMBER(SEARCH("anderes",Tabelle_Frageboegen[[#This Row],[Bisheriger Energieträger:]]))=TRUE,1,0)</f>
        <v>0</v>
      </c>
      <c r="T419" s="2">
        <v>3000</v>
      </c>
      <c r="U419" s="2">
        <v>0</v>
      </c>
      <c r="V419" s="2">
        <v>0</v>
      </c>
      <c r="W419" s="2">
        <v>0</v>
      </c>
      <c r="X419" s="2">
        <v>0</v>
      </c>
      <c r="Y419" s="2">
        <v>0</v>
      </c>
      <c r="Z419" s="2">
        <v>0</v>
      </c>
      <c r="AA419" s="2">
        <v>0</v>
      </c>
      <c r="AB419" s="3">
        <f>IF(SUM(Tabelle_Frageboegen[[#This Row],[Heizöl (l/a)]:[Holzhackschnitzel (Schüttraummeter/a):]])=0,1,0)</f>
        <v>0</v>
      </c>
    </row>
    <row r="420" spans="1:28" x14ac:dyDescent="0.25">
      <c r="A420" s="1">
        <v>405</v>
      </c>
      <c r="B420" s="1" t="s">
        <v>90</v>
      </c>
      <c r="C420" s="1" t="s">
        <v>140</v>
      </c>
      <c r="D420" s="1" t="s">
        <v>6</v>
      </c>
      <c r="E420" s="1">
        <f>IF(Tabelle_Frageboegen[[#This Row],[Anschlussinteresse:]]="ja",1,0)</f>
        <v>0</v>
      </c>
      <c r="F420" s="1">
        <f>IF(Tabelle_Frageboegen[[#This Row],[Anschlussinteresse:]]="ja &amp; unklar",1,0)</f>
        <v>0</v>
      </c>
      <c r="G420" s="1">
        <f>IF(Tabelle_Frageboegen[[#This Row],[Anschlussinteresse:]]="unklar",1,0)</f>
        <v>1</v>
      </c>
      <c r="H420" s="1">
        <f>IF(Tabelle_Frageboegen[[#This Row],[Anschlussinteresse:]]="nein &amp; unklar",1,0)</f>
        <v>0</v>
      </c>
      <c r="I420" s="1">
        <f>IF(Tabelle_Frageboegen[[#This Row],[Anschlussinteresse:]]="nein",1,0)</f>
        <v>0</v>
      </c>
      <c r="J420" s="1" t="s">
        <v>39</v>
      </c>
      <c r="K420" s="1">
        <f>IF(ISNUMBER(SEARCH("Heizöl",Tabelle_Frageboegen[[#This Row],[Bisheriger Energieträger:]]))=TRUE,1,0)</f>
        <v>1</v>
      </c>
      <c r="L420" s="1">
        <f>IF(ISNUMBER(SEARCH("Erdgas",Tabelle_Frageboegen[[#This Row],[Bisheriger Energieträger:]]))=TRUE,1,0)</f>
        <v>0</v>
      </c>
      <c r="M420" s="1">
        <f>IF(ISNUMBER(SEARCH("Flüssiggas",Tabelle_Frageboegen[[#This Row],[Bisheriger Energieträger:]]))=TRUE,1,0)</f>
        <v>0</v>
      </c>
      <c r="N420" s="1">
        <f>IF(ISNUMBER(SEARCH("Strom",Tabelle_Frageboegen[[#This Row],[Bisheriger Energieträger:]]))=TRUE,1,0)</f>
        <v>0</v>
      </c>
      <c r="O420" s="1">
        <f>IF(ISNUMBER(SEARCH("Wärmepumpe",Tabelle_Frageboegen[[#This Row],[Bisheriger Energieträger:]]))=TRUE,1,0)</f>
        <v>0</v>
      </c>
      <c r="P420" s="1">
        <f>IF(ISNUMBER(SEARCH("Holz",Tabelle_Frageboegen[[#This Row],[Bisheriger Energieträger:]]))=TRUE,1,0)</f>
        <v>1</v>
      </c>
      <c r="Q420" s="1">
        <f>IF(ISNUMBER(SEARCH("Pellets",Tabelle_Frageboegen[[#This Row],[Bisheriger Energieträger:]]))=TRUE,1,0)</f>
        <v>0</v>
      </c>
      <c r="R420" s="1">
        <f>IF(ISNUMBER(SEARCH("Hackschnitzel",Tabelle_Frageboegen[[#This Row],[Bisheriger Energieträger:]]))=TRUE,1,0)</f>
        <v>0</v>
      </c>
      <c r="S420" s="1">
        <f>IF(ISNUMBER(SEARCH("anderes",Tabelle_Frageboegen[[#This Row],[Bisheriger Energieträger:]]))=TRUE,1,0)</f>
        <v>0</v>
      </c>
      <c r="T420" s="2">
        <v>1800</v>
      </c>
      <c r="U420" s="2">
        <v>0</v>
      </c>
      <c r="V420" s="2">
        <v>0</v>
      </c>
      <c r="W420" s="2">
        <v>0</v>
      </c>
      <c r="X420" s="2">
        <v>0</v>
      </c>
      <c r="Y420" s="2">
        <v>0</v>
      </c>
      <c r="Z420" s="2">
        <v>0</v>
      </c>
      <c r="AA420" s="2">
        <v>0</v>
      </c>
      <c r="AB420" s="3">
        <f>IF(SUM(Tabelle_Frageboegen[[#This Row],[Heizöl (l/a)]:[Holzhackschnitzel (Schüttraummeter/a):]])=0,1,0)</f>
        <v>0</v>
      </c>
    </row>
    <row r="421" spans="1:28" x14ac:dyDescent="0.25">
      <c r="A421" s="1">
        <v>406</v>
      </c>
      <c r="B421" s="1" t="s">
        <v>61</v>
      </c>
      <c r="C421" s="1" t="s">
        <v>140</v>
      </c>
      <c r="D421" s="1" t="s">
        <v>6</v>
      </c>
      <c r="E421" s="1">
        <f>IF(Tabelle_Frageboegen[[#This Row],[Anschlussinteresse:]]="ja",1,0)</f>
        <v>0</v>
      </c>
      <c r="F421" s="1">
        <f>IF(Tabelle_Frageboegen[[#This Row],[Anschlussinteresse:]]="ja &amp; unklar",1,0)</f>
        <v>0</v>
      </c>
      <c r="G421" s="1">
        <f>IF(Tabelle_Frageboegen[[#This Row],[Anschlussinteresse:]]="unklar",1,0)</f>
        <v>1</v>
      </c>
      <c r="H421" s="1">
        <f>IF(Tabelle_Frageboegen[[#This Row],[Anschlussinteresse:]]="nein &amp; unklar",1,0)</f>
        <v>0</v>
      </c>
      <c r="I421" s="1">
        <f>IF(Tabelle_Frageboegen[[#This Row],[Anschlussinteresse:]]="nein",1,0)</f>
        <v>0</v>
      </c>
      <c r="J421" s="1" t="s">
        <v>12</v>
      </c>
      <c r="K421" s="1">
        <f>IF(ISNUMBER(SEARCH("Heizöl",Tabelle_Frageboegen[[#This Row],[Bisheriger Energieträger:]]))=TRUE,1,0)</f>
        <v>0</v>
      </c>
      <c r="L421" s="1">
        <f>IF(ISNUMBER(SEARCH("Erdgas",Tabelle_Frageboegen[[#This Row],[Bisheriger Energieträger:]]))=TRUE,1,0)</f>
        <v>0</v>
      </c>
      <c r="M421" s="1">
        <f>IF(ISNUMBER(SEARCH("Flüssiggas",Tabelle_Frageboegen[[#This Row],[Bisheriger Energieträger:]]))=TRUE,1,0)</f>
        <v>1</v>
      </c>
      <c r="N421" s="1">
        <f>IF(ISNUMBER(SEARCH("Strom",Tabelle_Frageboegen[[#This Row],[Bisheriger Energieträger:]]))=TRUE,1,0)</f>
        <v>0</v>
      </c>
      <c r="O421" s="1">
        <f>IF(ISNUMBER(SEARCH("Wärmepumpe",Tabelle_Frageboegen[[#This Row],[Bisheriger Energieträger:]]))=TRUE,1,0)</f>
        <v>0</v>
      </c>
      <c r="P421" s="1">
        <f>IF(ISNUMBER(SEARCH("Holz",Tabelle_Frageboegen[[#This Row],[Bisheriger Energieträger:]]))=TRUE,1,0)</f>
        <v>0</v>
      </c>
      <c r="Q421" s="1">
        <f>IF(ISNUMBER(SEARCH("Pellets",Tabelle_Frageboegen[[#This Row],[Bisheriger Energieträger:]]))=TRUE,1,0)</f>
        <v>0</v>
      </c>
      <c r="R421" s="1">
        <f>IF(ISNUMBER(SEARCH("Hackschnitzel",Tabelle_Frageboegen[[#This Row],[Bisheriger Energieträger:]]))=TRUE,1,0)</f>
        <v>0</v>
      </c>
      <c r="S421" s="1">
        <f>IF(ISNUMBER(SEARCH("anderes",Tabelle_Frageboegen[[#This Row],[Bisheriger Energieträger:]]))=TRUE,1,0)</f>
        <v>0</v>
      </c>
      <c r="T421" s="2">
        <v>0</v>
      </c>
      <c r="U421" s="2">
        <v>0</v>
      </c>
      <c r="V421" s="2">
        <f>584/0.147</f>
        <v>3972.7891156462588</v>
      </c>
      <c r="W421" s="2">
        <v>0</v>
      </c>
      <c r="X421" s="2">
        <v>0</v>
      </c>
      <c r="Y421" s="2">
        <v>0</v>
      </c>
      <c r="Z421" s="2">
        <v>0</v>
      </c>
      <c r="AA421" s="2">
        <v>0</v>
      </c>
      <c r="AB421" s="3">
        <f>IF(SUM(Tabelle_Frageboegen[[#This Row],[Heizöl (l/a)]:[Holzhackschnitzel (Schüttraummeter/a):]])=0,1,0)</f>
        <v>0</v>
      </c>
    </row>
    <row r="422" spans="1:28" x14ac:dyDescent="0.25">
      <c r="A422" s="1">
        <v>407</v>
      </c>
      <c r="B422" s="1" t="s">
        <v>56</v>
      </c>
      <c r="C422" s="1" t="s">
        <v>140</v>
      </c>
      <c r="D422" s="1" t="s">
        <v>4</v>
      </c>
      <c r="E422" s="1">
        <f>IF(Tabelle_Frageboegen[[#This Row],[Anschlussinteresse:]]="ja",1,0)</f>
        <v>1</v>
      </c>
      <c r="F422" s="1">
        <f>IF(Tabelle_Frageboegen[[#This Row],[Anschlussinteresse:]]="ja &amp; unklar",1,0)</f>
        <v>0</v>
      </c>
      <c r="G422" s="1">
        <f>IF(Tabelle_Frageboegen[[#This Row],[Anschlussinteresse:]]="unklar",1,0)</f>
        <v>0</v>
      </c>
      <c r="H422" s="1">
        <f>IF(Tabelle_Frageboegen[[#This Row],[Anschlussinteresse:]]="nein &amp; unklar",1,0)</f>
        <v>0</v>
      </c>
      <c r="I422" s="1">
        <f>IF(Tabelle_Frageboegen[[#This Row],[Anschlussinteresse:]]="nein",1,0)</f>
        <v>0</v>
      </c>
      <c r="J422" s="1" t="s">
        <v>10</v>
      </c>
      <c r="K422" s="1">
        <f>IF(ISNUMBER(SEARCH("Heizöl",Tabelle_Frageboegen[[#This Row],[Bisheriger Energieträger:]]))=TRUE,1,0)</f>
        <v>1</v>
      </c>
      <c r="L422" s="1">
        <f>IF(ISNUMBER(SEARCH("Erdgas",Tabelle_Frageboegen[[#This Row],[Bisheriger Energieträger:]]))=TRUE,1,0)</f>
        <v>0</v>
      </c>
      <c r="M422" s="1">
        <f>IF(ISNUMBER(SEARCH("Flüssiggas",Tabelle_Frageboegen[[#This Row],[Bisheriger Energieträger:]]))=TRUE,1,0)</f>
        <v>0</v>
      </c>
      <c r="N422" s="1">
        <f>IF(ISNUMBER(SEARCH("Strom",Tabelle_Frageboegen[[#This Row],[Bisheriger Energieträger:]]))=TRUE,1,0)</f>
        <v>0</v>
      </c>
      <c r="O422" s="1">
        <f>IF(ISNUMBER(SEARCH("Wärmepumpe",Tabelle_Frageboegen[[#This Row],[Bisheriger Energieträger:]]))=TRUE,1,0)</f>
        <v>0</v>
      </c>
      <c r="P422" s="1">
        <f>IF(ISNUMBER(SEARCH("Holz",Tabelle_Frageboegen[[#This Row],[Bisheriger Energieträger:]]))=TRUE,1,0)</f>
        <v>0</v>
      </c>
      <c r="Q422" s="1">
        <f>IF(ISNUMBER(SEARCH("Pellets",Tabelle_Frageboegen[[#This Row],[Bisheriger Energieträger:]]))=TRUE,1,0)</f>
        <v>0</v>
      </c>
      <c r="R422" s="1">
        <f>IF(ISNUMBER(SEARCH("Hackschnitzel",Tabelle_Frageboegen[[#This Row],[Bisheriger Energieträger:]]))=TRUE,1,0)</f>
        <v>0</v>
      </c>
      <c r="S422" s="1">
        <f>IF(ISNUMBER(SEARCH("anderes",Tabelle_Frageboegen[[#This Row],[Bisheriger Energieträger:]]))=TRUE,1,0)</f>
        <v>0</v>
      </c>
      <c r="T422" s="2">
        <v>1600</v>
      </c>
      <c r="U422" s="2">
        <v>0</v>
      </c>
      <c r="V422" s="2">
        <v>0</v>
      </c>
      <c r="W422" s="2">
        <v>0</v>
      </c>
      <c r="X422" s="2">
        <v>0</v>
      </c>
      <c r="Y422" s="2">
        <v>0</v>
      </c>
      <c r="Z422" s="2">
        <v>0</v>
      </c>
      <c r="AA422" s="2">
        <v>0</v>
      </c>
      <c r="AB422" s="3">
        <f>IF(SUM(Tabelle_Frageboegen[[#This Row],[Heizöl (l/a)]:[Holzhackschnitzel (Schüttraummeter/a):]])=0,1,0)</f>
        <v>0</v>
      </c>
    </row>
    <row r="423" spans="1:28" ht="30" x14ac:dyDescent="0.25">
      <c r="A423" s="1">
        <v>408</v>
      </c>
      <c r="B423" s="1" t="s">
        <v>49</v>
      </c>
      <c r="C423" s="1" t="s">
        <v>145</v>
      </c>
      <c r="D423" s="1" t="s">
        <v>32</v>
      </c>
      <c r="E423" s="1">
        <f>IF(Tabelle_Frageboegen[[#This Row],[Anschlussinteresse:]]="ja",1,0)</f>
        <v>0</v>
      </c>
      <c r="F423" s="1">
        <f>IF(Tabelle_Frageboegen[[#This Row],[Anschlussinteresse:]]="ja &amp; unklar",1,0)</f>
        <v>0</v>
      </c>
      <c r="G423" s="1">
        <f>IF(Tabelle_Frageboegen[[#This Row],[Anschlussinteresse:]]="unklar",1,0)</f>
        <v>0</v>
      </c>
      <c r="H423" s="1">
        <f>IF(Tabelle_Frageboegen[[#This Row],[Anschlussinteresse:]]="nein &amp; unklar",1,0)</f>
        <v>0</v>
      </c>
      <c r="I423" s="1">
        <f>IF(Tabelle_Frageboegen[[#This Row],[Anschlussinteresse:]]="nein",1,0)</f>
        <v>0</v>
      </c>
      <c r="J423" s="1" t="s">
        <v>10</v>
      </c>
      <c r="K423" s="1">
        <f>IF(ISNUMBER(SEARCH("Heizöl",Tabelle_Frageboegen[[#This Row],[Bisheriger Energieträger:]]))=TRUE,1,0)</f>
        <v>1</v>
      </c>
      <c r="L423" s="1">
        <f>IF(ISNUMBER(SEARCH("Erdgas",Tabelle_Frageboegen[[#This Row],[Bisheriger Energieträger:]]))=TRUE,1,0)</f>
        <v>0</v>
      </c>
      <c r="M423" s="1">
        <f>IF(ISNUMBER(SEARCH("Flüssiggas",Tabelle_Frageboegen[[#This Row],[Bisheriger Energieträger:]]))=TRUE,1,0)</f>
        <v>0</v>
      </c>
      <c r="N423" s="1">
        <f>IF(ISNUMBER(SEARCH("Strom",Tabelle_Frageboegen[[#This Row],[Bisheriger Energieträger:]]))=TRUE,1,0)</f>
        <v>0</v>
      </c>
      <c r="O423" s="1">
        <f>IF(ISNUMBER(SEARCH("Wärmepumpe",Tabelle_Frageboegen[[#This Row],[Bisheriger Energieträger:]]))=TRUE,1,0)</f>
        <v>0</v>
      </c>
      <c r="P423" s="1">
        <f>IF(ISNUMBER(SEARCH("Holz",Tabelle_Frageboegen[[#This Row],[Bisheriger Energieträger:]]))=TRUE,1,0)</f>
        <v>0</v>
      </c>
      <c r="Q423" s="1">
        <f>IF(ISNUMBER(SEARCH("Pellets",Tabelle_Frageboegen[[#This Row],[Bisheriger Energieträger:]]))=TRUE,1,0)</f>
        <v>0</v>
      </c>
      <c r="R423" s="1">
        <f>IF(ISNUMBER(SEARCH("Hackschnitzel",Tabelle_Frageboegen[[#This Row],[Bisheriger Energieträger:]]))=TRUE,1,0)</f>
        <v>0</v>
      </c>
      <c r="S423" s="1">
        <f>IF(ISNUMBER(SEARCH("anderes",Tabelle_Frageboegen[[#This Row],[Bisheriger Energieträger:]]))=TRUE,1,0)</f>
        <v>0</v>
      </c>
      <c r="T423" s="2">
        <v>1500</v>
      </c>
      <c r="U423" s="2">
        <v>0</v>
      </c>
      <c r="V423" s="2">
        <v>0</v>
      </c>
      <c r="W423" s="2">
        <v>0</v>
      </c>
      <c r="X423" s="2">
        <v>0</v>
      </c>
      <c r="Y423" s="2">
        <v>0</v>
      </c>
      <c r="Z423" s="2">
        <v>0</v>
      </c>
      <c r="AA423" s="2">
        <v>0</v>
      </c>
      <c r="AB423" s="3">
        <f>IF(SUM(Tabelle_Frageboegen[[#This Row],[Heizöl (l/a)]:[Holzhackschnitzel (Schüttraummeter/a):]])=0,1,0)</f>
        <v>0</v>
      </c>
    </row>
    <row r="424" spans="1:28" x14ac:dyDescent="0.25">
      <c r="A424" s="1">
        <v>409</v>
      </c>
      <c r="B424" s="1" t="s">
        <v>125</v>
      </c>
      <c r="C424" s="1" t="s">
        <v>145</v>
      </c>
      <c r="D424" s="1" t="s">
        <v>4</v>
      </c>
      <c r="E424" s="1">
        <f>IF(Tabelle_Frageboegen[[#This Row],[Anschlussinteresse:]]="ja",1,0)</f>
        <v>1</v>
      </c>
      <c r="F424" s="1">
        <f>IF(Tabelle_Frageboegen[[#This Row],[Anschlussinteresse:]]="ja &amp; unklar",1,0)</f>
        <v>0</v>
      </c>
      <c r="G424" s="1">
        <f>IF(Tabelle_Frageboegen[[#This Row],[Anschlussinteresse:]]="unklar",1,0)</f>
        <v>0</v>
      </c>
      <c r="H424" s="1">
        <f>IF(Tabelle_Frageboegen[[#This Row],[Anschlussinteresse:]]="nein &amp; unklar",1,0)</f>
        <v>0</v>
      </c>
      <c r="I424" s="1">
        <f>IF(Tabelle_Frageboegen[[#This Row],[Anschlussinteresse:]]="nein",1,0)</f>
        <v>0</v>
      </c>
      <c r="J424" s="1" t="s">
        <v>10</v>
      </c>
      <c r="K424" s="1">
        <f>IF(ISNUMBER(SEARCH("Heizöl",Tabelle_Frageboegen[[#This Row],[Bisheriger Energieträger:]]))=TRUE,1,0)</f>
        <v>1</v>
      </c>
      <c r="L424" s="1">
        <f>IF(ISNUMBER(SEARCH("Erdgas",Tabelle_Frageboegen[[#This Row],[Bisheriger Energieträger:]]))=TRUE,1,0)</f>
        <v>0</v>
      </c>
      <c r="M424" s="1">
        <f>IF(ISNUMBER(SEARCH("Flüssiggas",Tabelle_Frageboegen[[#This Row],[Bisheriger Energieträger:]]))=TRUE,1,0)</f>
        <v>0</v>
      </c>
      <c r="N424" s="1">
        <f>IF(ISNUMBER(SEARCH("Strom",Tabelle_Frageboegen[[#This Row],[Bisheriger Energieträger:]]))=TRUE,1,0)</f>
        <v>0</v>
      </c>
      <c r="O424" s="1">
        <f>IF(ISNUMBER(SEARCH("Wärmepumpe",Tabelle_Frageboegen[[#This Row],[Bisheriger Energieträger:]]))=TRUE,1,0)</f>
        <v>0</v>
      </c>
      <c r="P424" s="1">
        <f>IF(ISNUMBER(SEARCH("Holz",Tabelle_Frageboegen[[#This Row],[Bisheriger Energieträger:]]))=TRUE,1,0)</f>
        <v>0</v>
      </c>
      <c r="Q424" s="1">
        <f>IF(ISNUMBER(SEARCH("Pellets",Tabelle_Frageboegen[[#This Row],[Bisheriger Energieträger:]]))=TRUE,1,0)</f>
        <v>0</v>
      </c>
      <c r="R424" s="1">
        <f>IF(ISNUMBER(SEARCH("Hackschnitzel",Tabelle_Frageboegen[[#This Row],[Bisheriger Energieträger:]]))=TRUE,1,0)</f>
        <v>0</v>
      </c>
      <c r="S424" s="1">
        <f>IF(ISNUMBER(SEARCH("anderes",Tabelle_Frageboegen[[#This Row],[Bisheriger Energieträger:]]))=TRUE,1,0)</f>
        <v>0</v>
      </c>
      <c r="T424" s="2">
        <v>2500</v>
      </c>
      <c r="U424" s="2">
        <v>0</v>
      </c>
      <c r="V424" s="2">
        <v>0</v>
      </c>
      <c r="W424" s="2">
        <v>0</v>
      </c>
      <c r="X424" s="2">
        <v>0</v>
      </c>
      <c r="Y424" s="2">
        <v>0</v>
      </c>
      <c r="Z424" s="2">
        <v>0</v>
      </c>
      <c r="AA424" s="2">
        <v>0</v>
      </c>
      <c r="AB424" s="3">
        <f>IF(SUM(Tabelle_Frageboegen[[#This Row],[Heizöl (l/a)]:[Holzhackschnitzel (Schüttraummeter/a):]])=0,1,0)</f>
        <v>0</v>
      </c>
    </row>
    <row r="425" spans="1:28" x14ac:dyDescent="0.25">
      <c r="A425" s="1">
        <v>410</v>
      </c>
      <c r="B425" s="1" t="s">
        <v>36</v>
      </c>
      <c r="C425" s="1" t="s">
        <v>140</v>
      </c>
      <c r="D425" s="1" t="s">
        <v>4</v>
      </c>
      <c r="E425" s="1">
        <f>IF(Tabelle_Frageboegen[[#This Row],[Anschlussinteresse:]]="ja",1,0)</f>
        <v>1</v>
      </c>
      <c r="F425" s="1">
        <f>IF(Tabelle_Frageboegen[[#This Row],[Anschlussinteresse:]]="ja &amp; unklar",1,0)</f>
        <v>0</v>
      </c>
      <c r="G425" s="1">
        <f>IF(Tabelle_Frageboegen[[#This Row],[Anschlussinteresse:]]="unklar",1,0)</f>
        <v>0</v>
      </c>
      <c r="H425" s="1">
        <f>IF(Tabelle_Frageboegen[[#This Row],[Anschlussinteresse:]]="nein &amp; unklar",1,0)</f>
        <v>0</v>
      </c>
      <c r="I425" s="1">
        <f>IF(Tabelle_Frageboegen[[#This Row],[Anschlussinteresse:]]="nein",1,0)</f>
        <v>0</v>
      </c>
      <c r="J425" s="1" t="s">
        <v>11</v>
      </c>
      <c r="K425" s="1">
        <f>IF(ISNUMBER(SEARCH("Heizöl",Tabelle_Frageboegen[[#This Row],[Bisheriger Energieträger:]]))=TRUE,1,0)</f>
        <v>0</v>
      </c>
      <c r="L425" s="1">
        <f>IF(ISNUMBER(SEARCH("Erdgas",Tabelle_Frageboegen[[#This Row],[Bisheriger Energieträger:]]))=TRUE,1,0)</f>
        <v>1</v>
      </c>
      <c r="M425" s="1">
        <f>IF(ISNUMBER(SEARCH("Flüssiggas",Tabelle_Frageboegen[[#This Row],[Bisheriger Energieträger:]]))=TRUE,1,0)</f>
        <v>0</v>
      </c>
      <c r="N425" s="1">
        <f>IF(ISNUMBER(SEARCH("Strom",Tabelle_Frageboegen[[#This Row],[Bisheriger Energieträger:]]))=TRUE,1,0)</f>
        <v>0</v>
      </c>
      <c r="O425" s="1">
        <f>IF(ISNUMBER(SEARCH("Wärmepumpe",Tabelle_Frageboegen[[#This Row],[Bisheriger Energieträger:]]))=TRUE,1,0)</f>
        <v>0</v>
      </c>
      <c r="P425" s="1">
        <f>IF(ISNUMBER(SEARCH("Holz",Tabelle_Frageboegen[[#This Row],[Bisheriger Energieträger:]]))=TRUE,1,0)</f>
        <v>0</v>
      </c>
      <c r="Q425" s="1">
        <f>IF(ISNUMBER(SEARCH("Pellets",Tabelle_Frageboegen[[#This Row],[Bisheriger Energieträger:]]))=TRUE,1,0)</f>
        <v>0</v>
      </c>
      <c r="R425" s="1">
        <f>IF(ISNUMBER(SEARCH("Hackschnitzel",Tabelle_Frageboegen[[#This Row],[Bisheriger Energieträger:]]))=TRUE,1,0)</f>
        <v>0</v>
      </c>
      <c r="S425" s="1">
        <f>IF(ISNUMBER(SEARCH("anderes",Tabelle_Frageboegen[[#This Row],[Bisheriger Energieträger:]]))=TRUE,1,0)</f>
        <v>0</v>
      </c>
      <c r="T425" s="2">
        <v>0</v>
      </c>
      <c r="U425" s="2">
        <v>2750</v>
      </c>
      <c r="V425" s="2">
        <v>0</v>
      </c>
      <c r="W425" s="2">
        <v>0</v>
      </c>
      <c r="X425" s="2">
        <v>0</v>
      </c>
      <c r="Y425" s="2">
        <v>0</v>
      </c>
      <c r="Z425" s="2">
        <v>0</v>
      </c>
      <c r="AA425" s="2">
        <v>0</v>
      </c>
      <c r="AB425" s="3">
        <f>IF(SUM(Tabelle_Frageboegen[[#This Row],[Heizöl (l/a)]:[Holzhackschnitzel (Schüttraummeter/a):]])=0,1,0)</f>
        <v>0</v>
      </c>
    </row>
    <row r="426" spans="1:28" x14ac:dyDescent="0.25">
      <c r="A426" s="1">
        <v>411</v>
      </c>
      <c r="B426" s="1" t="s">
        <v>56</v>
      </c>
      <c r="C426" s="1" t="s">
        <v>140</v>
      </c>
      <c r="D426" s="1" t="s">
        <v>4</v>
      </c>
      <c r="E426" s="1">
        <f>IF(Tabelle_Frageboegen[[#This Row],[Anschlussinteresse:]]="ja",1,0)</f>
        <v>1</v>
      </c>
      <c r="F426" s="1">
        <f>IF(Tabelle_Frageboegen[[#This Row],[Anschlussinteresse:]]="ja &amp; unklar",1,0)</f>
        <v>0</v>
      </c>
      <c r="G426" s="1">
        <f>IF(Tabelle_Frageboegen[[#This Row],[Anschlussinteresse:]]="unklar",1,0)</f>
        <v>0</v>
      </c>
      <c r="H426" s="1">
        <f>IF(Tabelle_Frageboegen[[#This Row],[Anschlussinteresse:]]="nein &amp; unklar",1,0)</f>
        <v>0</v>
      </c>
      <c r="I426" s="1">
        <f>IF(Tabelle_Frageboegen[[#This Row],[Anschlussinteresse:]]="nein",1,0)</f>
        <v>0</v>
      </c>
      <c r="J426" s="1" t="s">
        <v>10</v>
      </c>
      <c r="K426" s="1">
        <f>IF(ISNUMBER(SEARCH("Heizöl",Tabelle_Frageboegen[[#This Row],[Bisheriger Energieträger:]]))=TRUE,1,0)</f>
        <v>1</v>
      </c>
      <c r="L426" s="1">
        <f>IF(ISNUMBER(SEARCH("Erdgas",Tabelle_Frageboegen[[#This Row],[Bisheriger Energieträger:]]))=TRUE,1,0)</f>
        <v>0</v>
      </c>
      <c r="M426" s="1">
        <f>IF(ISNUMBER(SEARCH("Flüssiggas",Tabelle_Frageboegen[[#This Row],[Bisheriger Energieträger:]]))=TRUE,1,0)</f>
        <v>0</v>
      </c>
      <c r="N426" s="1">
        <f>IF(ISNUMBER(SEARCH("Strom",Tabelle_Frageboegen[[#This Row],[Bisheriger Energieträger:]]))=TRUE,1,0)</f>
        <v>0</v>
      </c>
      <c r="O426" s="1">
        <f>IF(ISNUMBER(SEARCH("Wärmepumpe",Tabelle_Frageboegen[[#This Row],[Bisheriger Energieträger:]]))=TRUE,1,0)</f>
        <v>0</v>
      </c>
      <c r="P426" s="1">
        <f>IF(ISNUMBER(SEARCH("Holz",Tabelle_Frageboegen[[#This Row],[Bisheriger Energieträger:]]))=TRUE,1,0)</f>
        <v>0</v>
      </c>
      <c r="Q426" s="1">
        <f>IF(ISNUMBER(SEARCH("Pellets",Tabelle_Frageboegen[[#This Row],[Bisheriger Energieträger:]]))=TRUE,1,0)</f>
        <v>0</v>
      </c>
      <c r="R426" s="1">
        <f>IF(ISNUMBER(SEARCH("Hackschnitzel",Tabelle_Frageboegen[[#This Row],[Bisheriger Energieträger:]]))=TRUE,1,0)</f>
        <v>0</v>
      </c>
      <c r="S426" s="1">
        <f>IF(ISNUMBER(SEARCH("anderes",Tabelle_Frageboegen[[#This Row],[Bisheriger Energieträger:]]))=TRUE,1,0)</f>
        <v>0</v>
      </c>
      <c r="T426" s="2">
        <v>4000</v>
      </c>
      <c r="U426" s="2">
        <v>0</v>
      </c>
      <c r="V426" s="2">
        <v>0</v>
      </c>
      <c r="W426" s="2">
        <v>0</v>
      </c>
      <c r="X426" s="2">
        <v>0</v>
      </c>
      <c r="Y426" s="2">
        <v>0</v>
      </c>
      <c r="Z426" s="2">
        <v>0</v>
      </c>
      <c r="AA426" s="2">
        <v>0</v>
      </c>
      <c r="AB426" s="3">
        <f>IF(SUM(Tabelle_Frageboegen[[#This Row],[Heizöl (l/a)]:[Holzhackschnitzel (Schüttraummeter/a):]])=0,1,0)</f>
        <v>0</v>
      </c>
    </row>
    <row r="427" spans="1:28" ht="30" x14ac:dyDescent="0.25">
      <c r="A427" s="1">
        <v>412</v>
      </c>
      <c r="B427" s="1" t="s">
        <v>49</v>
      </c>
      <c r="C427" s="1" t="s">
        <v>145</v>
      </c>
      <c r="D427" s="1" t="s">
        <v>6</v>
      </c>
      <c r="E427" s="1">
        <f>IF(Tabelle_Frageboegen[[#This Row],[Anschlussinteresse:]]="ja",1,0)</f>
        <v>0</v>
      </c>
      <c r="F427" s="1">
        <f>IF(Tabelle_Frageboegen[[#This Row],[Anschlussinteresse:]]="ja &amp; unklar",1,0)</f>
        <v>0</v>
      </c>
      <c r="G427" s="1">
        <f>IF(Tabelle_Frageboegen[[#This Row],[Anschlussinteresse:]]="unklar",1,0)</f>
        <v>1</v>
      </c>
      <c r="H427" s="1">
        <f>IF(Tabelle_Frageboegen[[#This Row],[Anschlussinteresse:]]="nein &amp; unklar",1,0)</f>
        <v>0</v>
      </c>
      <c r="I427" s="1">
        <f>IF(Tabelle_Frageboegen[[#This Row],[Anschlussinteresse:]]="nein",1,0)</f>
        <v>0</v>
      </c>
      <c r="J427" s="1" t="s">
        <v>32</v>
      </c>
      <c r="K427" s="1">
        <f>IF(ISNUMBER(SEARCH("Heizöl",Tabelle_Frageboegen[[#This Row],[Bisheriger Energieträger:]]))=TRUE,1,0)</f>
        <v>0</v>
      </c>
      <c r="L427" s="1">
        <f>IF(ISNUMBER(SEARCH("Erdgas",Tabelle_Frageboegen[[#This Row],[Bisheriger Energieträger:]]))=TRUE,1,0)</f>
        <v>0</v>
      </c>
      <c r="M427" s="1">
        <f>IF(ISNUMBER(SEARCH("Flüssiggas",Tabelle_Frageboegen[[#This Row],[Bisheriger Energieträger:]]))=TRUE,1,0)</f>
        <v>0</v>
      </c>
      <c r="N427" s="1">
        <f>IF(ISNUMBER(SEARCH("Strom",Tabelle_Frageboegen[[#This Row],[Bisheriger Energieträger:]]))=TRUE,1,0)</f>
        <v>0</v>
      </c>
      <c r="O427" s="1">
        <f>IF(ISNUMBER(SEARCH("Wärmepumpe",Tabelle_Frageboegen[[#This Row],[Bisheriger Energieträger:]]))=TRUE,1,0)</f>
        <v>0</v>
      </c>
      <c r="P427" s="1">
        <f>IF(ISNUMBER(SEARCH("Holz",Tabelle_Frageboegen[[#This Row],[Bisheriger Energieträger:]]))=TRUE,1,0)</f>
        <v>0</v>
      </c>
      <c r="Q427" s="1">
        <f>IF(ISNUMBER(SEARCH("Pellets",Tabelle_Frageboegen[[#This Row],[Bisheriger Energieträger:]]))=TRUE,1,0)</f>
        <v>0</v>
      </c>
      <c r="R427" s="1">
        <f>IF(ISNUMBER(SEARCH("Hackschnitzel",Tabelle_Frageboegen[[#This Row],[Bisheriger Energieträger:]]))=TRUE,1,0)</f>
        <v>0</v>
      </c>
      <c r="S427" s="1">
        <f>IF(ISNUMBER(SEARCH("anderes",Tabelle_Frageboegen[[#This Row],[Bisheriger Energieträger:]]))=TRUE,1,0)</f>
        <v>0</v>
      </c>
      <c r="T427" s="2">
        <v>0</v>
      </c>
      <c r="U427" s="2">
        <v>0</v>
      </c>
      <c r="V427" s="2">
        <v>0</v>
      </c>
      <c r="W427" s="2">
        <v>0</v>
      </c>
      <c r="X427" s="2">
        <v>0</v>
      </c>
      <c r="Y427" s="2">
        <v>0</v>
      </c>
      <c r="Z427" s="2">
        <v>0</v>
      </c>
      <c r="AA427" s="2">
        <v>0</v>
      </c>
      <c r="AB427" s="3">
        <f>IF(SUM(Tabelle_Frageboegen[[#This Row],[Heizöl (l/a)]:[Holzhackschnitzel (Schüttraummeter/a):]])=0,1,0)</f>
        <v>1</v>
      </c>
    </row>
    <row r="428" spans="1:28" x14ac:dyDescent="0.25">
      <c r="A428" s="1">
        <v>413</v>
      </c>
      <c r="B428" s="1" t="s">
        <v>54</v>
      </c>
      <c r="C428" s="1" t="s">
        <v>140</v>
      </c>
      <c r="D428" s="1" t="s">
        <v>4</v>
      </c>
      <c r="E428" s="1">
        <f>IF(Tabelle_Frageboegen[[#This Row],[Anschlussinteresse:]]="ja",1,0)</f>
        <v>1</v>
      </c>
      <c r="F428" s="1">
        <f>IF(Tabelle_Frageboegen[[#This Row],[Anschlussinteresse:]]="ja &amp; unklar",1,0)</f>
        <v>0</v>
      </c>
      <c r="G428" s="1">
        <f>IF(Tabelle_Frageboegen[[#This Row],[Anschlussinteresse:]]="unklar",1,0)</f>
        <v>0</v>
      </c>
      <c r="H428" s="1">
        <f>IF(Tabelle_Frageboegen[[#This Row],[Anschlussinteresse:]]="nein &amp; unklar",1,0)</f>
        <v>0</v>
      </c>
      <c r="I428" s="1">
        <f>IF(Tabelle_Frageboegen[[#This Row],[Anschlussinteresse:]]="nein",1,0)</f>
        <v>0</v>
      </c>
      <c r="J428" s="1" t="s">
        <v>10</v>
      </c>
      <c r="K428" s="1">
        <f>IF(ISNUMBER(SEARCH("Heizöl",Tabelle_Frageboegen[[#This Row],[Bisheriger Energieträger:]]))=TRUE,1,0)</f>
        <v>1</v>
      </c>
      <c r="L428" s="1">
        <f>IF(ISNUMBER(SEARCH("Erdgas",Tabelle_Frageboegen[[#This Row],[Bisheriger Energieträger:]]))=TRUE,1,0)</f>
        <v>0</v>
      </c>
      <c r="M428" s="1">
        <f>IF(ISNUMBER(SEARCH("Flüssiggas",Tabelle_Frageboegen[[#This Row],[Bisheriger Energieträger:]]))=TRUE,1,0)</f>
        <v>0</v>
      </c>
      <c r="N428" s="1">
        <f>IF(ISNUMBER(SEARCH("Strom",Tabelle_Frageboegen[[#This Row],[Bisheriger Energieträger:]]))=TRUE,1,0)</f>
        <v>0</v>
      </c>
      <c r="O428" s="1">
        <f>IF(ISNUMBER(SEARCH("Wärmepumpe",Tabelle_Frageboegen[[#This Row],[Bisheriger Energieträger:]]))=TRUE,1,0)</f>
        <v>0</v>
      </c>
      <c r="P428" s="1">
        <f>IF(ISNUMBER(SEARCH("Holz",Tabelle_Frageboegen[[#This Row],[Bisheriger Energieträger:]]))=TRUE,1,0)</f>
        <v>0</v>
      </c>
      <c r="Q428" s="1">
        <f>IF(ISNUMBER(SEARCH("Pellets",Tabelle_Frageboegen[[#This Row],[Bisheriger Energieträger:]]))=TRUE,1,0)</f>
        <v>0</v>
      </c>
      <c r="R428" s="1">
        <f>IF(ISNUMBER(SEARCH("Hackschnitzel",Tabelle_Frageboegen[[#This Row],[Bisheriger Energieträger:]]))=TRUE,1,0)</f>
        <v>0</v>
      </c>
      <c r="S428" s="1">
        <f>IF(ISNUMBER(SEARCH("anderes",Tabelle_Frageboegen[[#This Row],[Bisheriger Energieträger:]]))=TRUE,1,0)</f>
        <v>0</v>
      </c>
      <c r="T428" s="2">
        <v>2000</v>
      </c>
      <c r="U428" s="2">
        <v>0</v>
      </c>
      <c r="V428" s="2">
        <v>0</v>
      </c>
      <c r="W428" s="2">
        <v>0</v>
      </c>
      <c r="X428" s="2">
        <v>0</v>
      </c>
      <c r="Y428" s="2">
        <v>0</v>
      </c>
      <c r="Z428" s="2">
        <v>0</v>
      </c>
      <c r="AA428" s="2">
        <v>0</v>
      </c>
      <c r="AB428" s="3">
        <f>IF(SUM(Tabelle_Frageboegen[[#This Row],[Heizöl (l/a)]:[Holzhackschnitzel (Schüttraummeter/a):]])=0,1,0)</f>
        <v>0</v>
      </c>
    </row>
    <row r="429" spans="1:28" ht="30" x14ac:dyDescent="0.25">
      <c r="A429" s="1">
        <v>414</v>
      </c>
      <c r="B429" s="1" t="s">
        <v>49</v>
      </c>
      <c r="C429" s="1" t="s">
        <v>145</v>
      </c>
      <c r="D429" s="1" t="s">
        <v>8</v>
      </c>
      <c r="E429" s="1">
        <f>IF(Tabelle_Frageboegen[[#This Row],[Anschlussinteresse:]]="ja",1,0)</f>
        <v>0</v>
      </c>
      <c r="F429" s="1">
        <f>IF(Tabelle_Frageboegen[[#This Row],[Anschlussinteresse:]]="ja &amp; unklar",1,0)</f>
        <v>0</v>
      </c>
      <c r="G429" s="1">
        <f>IF(Tabelle_Frageboegen[[#This Row],[Anschlussinteresse:]]="unklar",1,0)</f>
        <v>0</v>
      </c>
      <c r="H429" s="1">
        <f>IF(Tabelle_Frageboegen[[#This Row],[Anschlussinteresse:]]="nein &amp; unklar",1,0)</f>
        <v>0</v>
      </c>
      <c r="I429" s="1">
        <f>IF(Tabelle_Frageboegen[[#This Row],[Anschlussinteresse:]]="nein",1,0)</f>
        <v>1</v>
      </c>
      <c r="J429" s="1" t="s">
        <v>53</v>
      </c>
      <c r="K429" s="1">
        <f>IF(ISNUMBER(SEARCH("Heizöl",Tabelle_Frageboegen[[#This Row],[Bisheriger Energieträger:]]))=TRUE,1,0)</f>
        <v>0</v>
      </c>
      <c r="L429" s="1">
        <f>IF(ISNUMBER(SEARCH("Erdgas",Tabelle_Frageboegen[[#This Row],[Bisheriger Energieträger:]]))=TRUE,1,0)</f>
        <v>1</v>
      </c>
      <c r="M429" s="1">
        <f>IF(ISNUMBER(SEARCH("Flüssiggas",Tabelle_Frageboegen[[#This Row],[Bisheriger Energieträger:]]))=TRUE,1,0)</f>
        <v>0</v>
      </c>
      <c r="N429" s="1">
        <f>IF(ISNUMBER(SEARCH("Strom",Tabelle_Frageboegen[[#This Row],[Bisheriger Energieträger:]]))=TRUE,1,0)</f>
        <v>0</v>
      </c>
      <c r="O429" s="1">
        <f>IF(ISNUMBER(SEARCH("Wärmepumpe",Tabelle_Frageboegen[[#This Row],[Bisheriger Energieträger:]]))=TRUE,1,0)</f>
        <v>0</v>
      </c>
      <c r="P429" s="1">
        <f>IF(ISNUMBER(SEARCH("Holz",Tabelle_Frageboegen[[#This Row],[Bisheriger Energieträger:]]))=TRUE,1,0)</f>
        <v>1</v>
      </c>
      <c r="Q429" s="1">
        <f>IF(ISNUMBER(SEARCH("Pellets",Tabelle_Frageboegen[[#This Row],[Bisheriger Energieträger:]]))=TRUE,1,0)</f>
        <v>0</v>
      </c>
      <c r="R429" s="1">
        <f>IF(ISNUMBER(SEARCH("Hackschnitzel",Tabelle_Frageboegen[[#This Row],[Bisheriger Energieträger:]]))=TRUE,1,0)</f>
        <v>0</v>
      </c>
      <c r="S429" s="1">
        <f>IF(ISNUMBER(SEARCH("anderes",Tabelle_Frageboegen[[#This Row],[Bisheriger Energieträger:]]))=TRUE,1,0)</f>
        <v>0</v>
      </c>
      <c r="T429" s="2">
        <v>0</v>
      </c>
      <c r="U429" s="2">
        <v>500</v>
      </c>
      <c r="V429" s="2">
        <v>0</v>
      </c>
      <c r="W429" s="2">
        <v>0</v>
      </c>
      <c r="X429" s="2">
        <v>0</v>
      </c>
      <c r="Y429" s="2">
        <v>4</v>
      </c>
      <c r="Z429" s="2">
        <v>0</v>
      </c>
      <c r="AA429" s="2">
        <v>0</v>
      </c>
      <c r="AB429" s="3">
        <f>IF(SUM(Tabelle_Frageboegen[[#This Row],[Heizöl (l/a)]:[Holzhackschnitzel (Schüttraummeter/a):]])=0,1,0)</f>
        <v>0</v>
      </c>
    </row>
    <row r="430" spans="1:28" x14ac:dyDescent="0.25">
      <c r="A430" s="1">
        <v>415</v>
      </c>
      <c r="B430" s="1" t="s">
        <v>71</v>
      </c>
      <c r="C430" s="1" t="s">
        <v>145</v>
      </c>
      <c r="D430" s="1" t="s">
        <v>8</v>
      </c>
      <c r="E430" s="1">
        <f>IF(Tabelle_Frageboegen[[#This Row],[Anschlussinteresse:]]="ja",1,0)</f>
        <v>0</v>
      </c>
      <c r="F430" s="1">
        <f>IF(Tabelle_Frageboegen[[#This Row],[Anschlussinteresse:]]="ja &amp; unklar",1,0)</f>
        <v>0</v>
      </c>
      <c r="G430" s="1">
        <f>IF(Tabelle_Frageboegen[[#This Row],[Anschlussinteresse:]]="unklar",1,0)</f>
        <v>0</v>
      </c>
      <c r="H430" s="1">
        <f>IF(Tabelle_Frageboegen[[#This Row],[Anschlussinteresse:]]="nein &amp; unklar",1,0)</f>
        <v>0</v>
      </c>
      <c r="I430" s="1">
        <f>IF(Tabelle_Frageboegen[[#This Row],[Anschlussinteresse:]]="nein",1,0)</f>
        <v>1</v>
      </c>
      <c r="J430" s="1" t="s">
        <v>32</v>
      </c>
      <c r="K430" s="1">
        <f>IF(ISNUMBER(SEARCH("Heizöl",Tabelle_Frageboegen[[#This Row],[Bisheriger Energieträger:]]))=TRUE,1,0)</f>
        <v>0</v>
      </c>
      <c r="L430" s="1">
        <f>IF(ISNUMBER(SEARCH("Erdgas",Tabelle_Frageboegen[[#This Row],[Bisheriger Energieträger:]]))=TRUE,1,0)</f>
        <v>0</v>
      </c>
      <c r="M430" s="1">
        <f>IF(ISNUMBER(SEARCH("Flüssiggas",Tabelle_Frageboegen[[#This Row],[Bisheriger Energieträger:]]))=TRUE,1,0)</f>
        <v>0</v>
      </c>
      <c r="N430" s="1">
        <f>IF(ISNUMBER(SEARCH("Strom",Tabelle_Frageboegen[[#This Row],[Bisheriger Energieträger:]]))=TRUE,1,0)</f>
        <v>0</v>
      </c>
      <c r="O430" s="1">
        <f>IF(ISNUMBER(SEARCH("Wärmepumpe",Tabelle_Frageboegen[[#This Row],[Bisheriger Energieträger:]]))=TRUE,1,0)</f>
        <v>0</v>
      </c>
      <c r="P430" s="1">
        <f>IF(ISNUMBER(SEARCH("Holz",Tabelle_Frageboegen[[#This Row],[Bisheriger Energieträger:]]))=TRUE,1,0)</f>
        <v>0</v>
      </c>
      <c r="Q430" s="1">
        <f>IF(ISNUMBER(SEARCH("Pellets",Tabelle_Frageboegen[[#This Row],[Bisheriger Energieträger:]]))=TRUE,1,0)</f>
        <v>0</v>
      </c>
      <c r="R430" s="1">
        <f>IF(ISNUMBER(SEARCH("Hackschnitzel",Tabelle_Frageboegen[[#This Row],[Bisheriger Energieträger:]]))=TRUE,1,0)</f>
        <v>0</v>
      </c>
      <c r="S430" s="1">
        <f>IF(ISNUMBER(SEARCH("anderes",Tabelle_Frageboegen[[#This Row],[Bisheriger Energieträger:]]))=TRUE,1,0)</f>
        <v>0</v>
      </c>
      <c r="T430" s="2">
        <v>0</v>
      </c>
      <c r="U430" s="2">
        <v>0</v>
      </c>
      <c r="V430" s="2">
        <v>0</v>
      </c>
      <c r="W430" s="2">
        <v>0</v>
      </c>
      <c r="X430" s="2">
        <v>0</v>
      </c>
      <c r="Y430" s="2">
        <v>0</v>
      </c>
      <c r="Z430" s="2">
        <v>0</v>
      </c>
      <c r="AA430" s="2">
        <v>0</v>
      </c>
      <c r="AB430" s="3">
        <f>IF(SUM(Tabelle_Frageboegen[[#This Row],[Heizöl (l/a)]:[Holzhackschnitzel (Schüttraummeter/a):]])=0,1,0)</f>
        <v>1</v>
      </c>
    </row>
    <row r="431" spans="1:28" x14ac:dyDescent="0.25">
      <c r="A431" s="1">
        <v>416</v>
      </c>
      <c r="B431" s="1" t="s">
        <v>71</v>
      </c>
      <c r="C431" s="1" t="s">
        <v>145</v>
      </c>
      <c r="D431" s="1" t="s">
        <v>32</v>
      </c>
      <c r="E431" s="1">
        <f>IF(Tabelle_Frageboegen[[#This Row],[Anschlussinteresse:]]="ja",1,0)</f>
        <v>0</v>
      </c>
      <c r="F431" s="1">
        <f>IF(Tabelle_Frageboegen[[#This Row],[Anschlussinteresse:]]="ja &amp; unklar",1,0)</f>
        <v>0</v>
      </c>
      <c r="G431" s="1">
        <f>IF(Tabelle_Frageboegen[[#This Row],[Anschlussinteresse:]]="unklar",1,0)</f>
        <v>0</v>
      </c>
      <c r="H431" s="1">
        <f>IF(Tabelle_Frageboegen[[#This Row],[Anschlussinteresse:]]="nein &amp; unklar",1,0)</f>
        <v>0</v>
      </c>
      <c r="I431" s="1">
        <f>IF(Tabelle_Frageboegen[[#This Row],[Anschlussinteresse:]]="nein",1,0)</f>
        <v>0</v>
      </c>
      <c r="J431" s="1" t="s">
        <v>118</v>
      </c>
      <c r="K431" s="1">
        <f>IF(ISNUMBER(SEARCH("Heizöl",Tabelle_Frageboegen[[#This Row],[Bisheriger Energieträger:]]))=TRUE,1,0)</f>
        <v>1</v>
      </c>
      <c r="L431" s="1">
        <f>IF(ISNUMBER(SEARCH("Erdgas",Tabelle_Frageboegen[[#This Row],[Bisheriger Energieträger:]]))=TRUE,1,0)</f>
        <v>0</v>
      </c>
      <c r="M431" s="1">
        <f>IF(ISNUMBER(SEARCH("Flüssiggas",Tabelle_Frageboegen[[#This Row],[Bisheriger Energieträger:]]))=TRUE,1,0)</f>
        <v>0</v>
      </c>
      <c r="N431" s="1">
        <f>IF(ISNUMBER(SEARCH("Strom",Tabelle_Frageboegen[[#This Row],[Bisheriger Energieträger:]]))=TRUE,1,0)</f>
        <v>0</v>
      </c>
      <c r="O431" s="1">
        <f>IF(ISNUMBER(SEARCH("Wärmepumpe",Tabelle_Frageboegen[[#This Row],[Bisheriger Energieträger:]]))=TRUE,1,0)</f>
        <v>0</v>
      </c>
      <c r="P431" s="1">
        <f>IF(ISNUMBER(SEARCH("Holz",Tabelle_Frageboegen[[#This Row],[Bisheriger Energieträger:]]))=TRUE,1,0)</f>
        <v>1</v>
      </c>
      <c r="Q431" s="1">
        <f>IF(ISNUMBER(SEARCH("Pellets",Tabelle_Frageboegen[[#This Row],[Bisheriger Energieträger:]]))=TRUE,1,0)</f>
        <v>1</v>
      </c>
      <c r="R431" s="1">
        <f>IF(ISNUMBER(SEARCH("Hackschnitzel",Tabelle_Frageboegen[[#This Row],[Bisheriger Energieträger:]]))=TRUE,1,0)</f>
        <v>0</v>
      </c>
      <c r="S431" s="1">
        <f>IF(ISNUMBER(SEARCH("anderes",Tabelle_Frageboegen[[#This Row],[Bisheriger Energieträger:]]))=TRUE,1,0)</f>
        <v>0</v>
      </c>
      <c r="T431" s="2">
        <v>1000</v>
      </c>
      <c r="U431" s="2">
        <v>0</v>
      </c>
      <c r="V431" s="2">
        <v>0</v>
      </c>
      <c r="W431" s="2">
        <v>0</v>
      </c>
      <c r="X431" s="2">
        <v>0</v>
      </c>
      <c r="Y431" s="2">
        <v>0</v>
      </c>
      <c r="Z431" s="2">
        <v>600</v>
      </c>
      <c r="AA431" s="2">
        <v>0</v>
      </c>
      <c r="AB431" s="3">
        <f>IF(SUM(Tabelle_Frageboegen[[#This Row],[Heizöl (l/a)]:[Holzhackschnitzel (Schüttraummeter/a):]])=0,1,0)</f>
        <v>0</v>
      </c>
    </row>
    <row r="432" spans="1:28" x14ac:dyDescent="0.25">
      <c r="A432" s="1">
        <v>417</v>
      </c>
      <c r="B432" s="1" t="s">
        <v>54</v>
      </c>
      <c r="C432" s="1" t="s">
        <v>140</v>
      </c>
      <c r="D432" s="1" t="s">
        <v>4</v>
      </c>
      <c r="E432" s="1">
        <f>IF(Tabelle_Frageboegen[[#This Row],[Anschlussinteresse:]]="ja",1,0)</f>
        <v>1</v>
      </c>
      <c r="F432" s="1">
        <f>IF(Tabelle_Frageboegen[[#This Row],[Anschlussinteresse:]]="ja &amp; unklar",1,0)</f>
        <v>0</v>
      </c>
      <c r="G432" s="1">
        <f>IF(Tabelle_Frageboegen[[#This Row],[Anschlussinteresse:]]="unklar",1,0)</f>
        <v>0</v>
      </c>
      <c r="H432" s="1">
        <f>IF(Tabelle_Frageboegen[[#This Row],[Anschlussinteresse:]]="nein &amp; unklar",1,0)</f>
        <v>0</v>
      </c>
      <c r="I432" s="1">
        <f>IF(Tabelle_Frageboegen[[#This Row],[Anschlussinteresse:]]="nein",1,0)</f>
        <v>0</v>
      </c>
      <c r="J432" s="1" t="s">
        <v>11</v>
      </c>
      <c r="K432" s="1">
        <f>IF(ISNUMBER(SEARCH("Heizöl",Tabelle_Frageboegen[[#This Row],[Bisheriger Energieträger:]]))=TRUE,1,0)</f>
        <v>0</v>
      </c>
      <c r="L432" s="1">
        <f>IF(ISNUMBER(SEARCH("Erdgas",Tabelle_Frageboegen[[#This Row],[Bisheriger Energieträger:]]))=TRUE,1,0)</f>
        <v>1</v>
      </c>
      <c r="M432" s="1">
        <f>IF(ISNUMBER(SEARCH("Flüssiggas",Tabelle_Frageboegen[[#This Row],[Bisheriger Energieträger:]]))=TRUE,1,0)</f>
        <v>0</v>
      </c>
      <c r="N432" s="1">
        <f>IF(ISNUMBER(SEARCH("Strom",Tabelle_Frageboegen[[#This Row],[Bisheriger Energieträger:]]))=TRUE,1,0)</f>
        <v>0</v>
      </c>
      <c r="O432" s="1">
        <f>IF(ISNUMBER(SEARCH("Wärmepumpe",Tabelle_Frageboegen[[#This Row],[Bisheriger Energieträger:]]))=TRUE,1,0)</f>
        <v>0</v>
      </c>
      <c r="P432" s="1">
        <f>IF(ISNUMBER(SEARCH("Holz",Tabelle_Frageboegen[[#This Row],[Bisheriger Energieträger:]]))=TRUE,1,0)</f>
        <v>0</v>
      </c>
      <c r="Q432" s="1">
        <f>IF(ISNUMBER(SEARCH("Pellets",Tabelle_Frageboegen[[#This Row],[Bisheriger Energieträger:]]))=TRUE,1,0)</f>
        <v>0</v>
      </c>
      <c r="R432" s="1">
        <f>IF(ISNUMBER(SEARCH("Hackschnitzel",Tabelle_Frageboegen[[#This Row],[Bisheriger Energieträger:]]))=TRUE,1,0)</f>
        <v>0</v>
      </c>
      <c r="S432" s="1">
        <f>IF(ISNUMBER(SEARCH("anderes",Tabelle_Frageboegen[[#This Row],[Bisheriger Energieträger:]]))=TRUE,1,0)</f>
        <v>0</v>
      </c>
      <c r="T432" s="2">
        <v>0</v>
      </c>
      <c r="U432" s="2">
        <v>950</v>
      </c>
      <c r="V432" s="2">
        <v>0</v>
      </c>
      <c r="W432" s="2">
        <v>0</v>
      </c>
      <c r="X432" s="2">
        <v>0</v>
      </c>
      <c r="Y432" s="2">
        <v>0</v>
      </c>
      <c r="Z432" s="2">
        <v>0</v>
      </c>
      <c r="AA432" s="2">
        <v>0</v>
      </c>
      <c r="AB432" s="3">
        <f>IF(SUM(Tabelle_Frageboegen[[#This Row],[Heizöl (l/a)]:[Holzhackschnitzel (Schüttraummeter/a):]])=0,1,0)</f>
        <v>0</v>
      </c>
    </row>
    <row r="433" spans="1:28" ht="30" x14ac:dyDescent="0.25">
      <c r="A433" s="1">
        <v>418</v>
      </c>
      <c r="B433" s="1" t="s">
        <v>68</v>
      </c>
      <c r="C433" s="1" t="s">
        <v>143</v>
      </c>
      <c r="D433" s="1" t="s">
        <v>4</v>
      </c>
      <c r="E433" s="1">
        <f>IF(Tabelle_Frageboegen[[#This Row],[Anschlussinteresse:]]="ja",1,0)</f>
        <v>1</v>
      </c>
      <c r="F433" s="1">
        <f>IF(Tabelle_Frageboegen[[#This Row],[Anschlussinteresse:]]="ja &amp; unklar",1,0)</f>
        <v>0</v>
      </c>
      <c r="G433" s="1">
        <f>IF(Tabelle_Frageboegen[[#This Row],[Anschlussinteresse:]]="unklar",1,0)</f>
        <v>0</v>
      </c>
      <c r="H433" s="1">
        <f>IF(Tabelle_Frageboegen[[#This Row],[Anschlussinteresse:]]="nein &amp; unklar",1,0)</f>
        <v>0</v>
      </c>
      <c r="I433" s="1">
        <f>IF(Tabelle_Frageboegen[[#This Row],[Anschlussinteresse:]]="nein",1,0)</f>
        <v>0</v>
      </c>
      <c r="J433" s="1" t="s">
        <v>11</v>
      </c>
      <c r="K433" s="1">
        <f>IF(ISNUMBER(SEARCH("Heizöl",Tabelle_Frageboegen[[#This Row],[Bisheriger Energieträger:]]))=TRUE,1,0)</f>
        <v>0</v>
      </c>
      <c r="L433" s="1">
        <f>IF(ISNUMBER(SEARCH("Erdgas",Tabelle_Frageboegen[[#This Row],[Bisheriger Energieträger:]]))=TRUE,1,0)</f>
        <v>1</v>
      </c>
      <c r="M433" s="1">
        <f>IF(ISNUMBER(SEARCH("Flüssiggas",Tabelle_Frageboegen[[#This Row],[Bisheriger Energieträger:]]))=TRUE,1,0)</f>
        <v>0</v>
      </c>
      <c r="N433" s="1">
        <f>IF(ISNUMBER(SEARCH("Strom",Tabelle_Frageboegen[[#This Row],[Bisheriger Energieträger:]]))=TRUE,1,0)</f>
        <v>0</v>
      </c>
      <c r="O433" s="1">
        <f>IF(ISNUMBER(SEARCH("Wärmepumpe",Tabelle_Frageboegen[[#This Row],[Bisheriger Energieträger:]]))=TRUE,1,0)</f>
        <v>0</v>
      </c>
      <c r="P433" s="1">
        <f>IF(ISNUMBER(SEARCH("Holz",Tabelle_Frageboegen[[#This Row],[Bisheriger Energieträger:]]))=TRUE,1,0)</f>
        <v>0</v>
      </c>
      <c r="Q433" s="1">
        <f>IF(ISNUMBER(SEARCH("Pellets",Tabelle_Frageboegen[[#This Row],[Bisheriger Energieträger:]]))=TRUE,1,0)</f>
        <v>0</v>
      </c>
      <c r="R433" s="1">
        <f>IF(ISNUMBER(SEARCH("Hackschnitzel",Tabelle_Frageboegen[[#This Row],[Bisheriger Energieträger:]]))=TRUE,1,0)</f>
        <v>0</v>
      </c>
      <c r="S433" s="1">
        <f>IF(ISNUMBER(SEARCH("anderes",Tabelle_Frageboegen[[#This Row],[Bisheriger Energieträger:]]))=TRUE,1,0)</f>
        <v>0</v>
      </c>
      <c r="T433" s="2">
        <v>0</v>
      </c>
      <c r="U433" s="2">
        <v>1200</v>
      </c>
      <c r="V433" s="2">
        <v>0</v>
      </c>
      <c r="W433" s="2">
        <v>0</v>
      </c>
      <c r="X433" s="2">
        <v>0</v>
      </c>
      <c r="Y433" s="2">
        <v>0</v>
      </c>
      <c r="Z433" s="2">
        <v>0</v>
      </c>
      <c r="AA433" s="2">
        <v>0</v>
      </c>
      <c r="AB433" s="3">
        <f>IF(SUM(Tabelle_Frageboegen[[#This Row],[Heizöl (l/a)]:[Holzhackschnitzel (Schüttraummeter/a):]])=0,1,0)</f>
        <v>0</v>
      </c>
    </row>
    <row r="434" spans="1:28" x14ac:dyDescent="0.25">
      <c r="A434" s="1">
        <v>419</v>
      </c>
      <c r="B434" s="1" t="s">
        <v>54</v>
      </c>
      <c r="C434" s="1" t="s">
        <v>140</v>
      </c>
      <c r="D434" s="1" t="s">
        <v>4</v>
      </c>
      <c r="E434" s="1">
        <f>IF(Tabelle_Frageboegen[[#This Row],[Anschlussinteresse:]]="ja",1,0)</f>
        <v>1</v>
      </c>
      <c r="F434" s="1">
        <f>IF(Tabelle_Frageboegen[[#This Row],[Anschlussinteresse:]]="ja &amp; unklar",1,0)</f>
        <v>0</v>
      </c>
      <c r="G434" s="1">
        <f>IF(Tabelle_Frageboegen[[#This Row],[Anschlussinteresse:]]="unklar",1,0)</f>
        <v>0</v>
      </c>
      <c r="H434" s="1">
        <f>IF(Tabelle_Frageboegen[[#This Row],[Anschlussinteresse:]]="nein &amp; unklar",1,0)</f>
        <v>0</v>
      </c>
      <c r="I434" s="1">
        <f>IF(Tabelle_Frageboegen[[#This Row],[Anschlussinteresse:]]="nein",1,0)</f>
        <v>0</v>
      </c>
      <c r="J434" s="1" t="s">
        <v>10</v>
      </c>
      <c r="K434" s="1">
        <f>IF(ISNUMBER(SEARCH("Heizöl",Tabelle_Frageboegen[[#This Row],[Bisheriger Energieträger:]]))=TRUE,1,0)</f>
        <v>1</v>
      </c>
      <c r="L434" s="1">
        <f>IF(ISNUMBER(SEARCH("Erdgas",Tabelle_Frageboegen[[#This Row],[Bisheriger Energieträger:]]))=TRUE,1,0)</f>
        <v>0</v>
      </c>
      <c r="M434" s="1">
        <f>IF(ISNUMBER(SEARCH("Flüssiggas",Tabelle_Frageboegen[[#This Row],[Bisheriger Energieträger:]]))=TRUE,1,0)</f>
        <v>0</v>
      </c>
      <c r="N434" s="1">
        <f>IF(ISNUMBER(SEARCH("Strom",Tabelle_Frageboegen[[#This Row],[Bisheriger Energieträger:]]))=TRUE,1,0)</f>
        <v>0</v>
      </c>
      <c r="O434" s="1">
        <f>IF(ISNUMBER(SEARCH("Wärmepumpe",Tabelle_Frageboegen[[#This Row],[Bisheriger Energieträger:]]))=TRUE,1,0)</f>
        <v>0</v>
      </c>
      <c r="P434" s="1">
        <f>IF(ISNUMBER(SEARCH("Holz",Tabelle_Frageboegen[[#This Row],[Bisheriger Energieträger:]]))=TRUE,1,0)</f>
        <v>0</v>
      </c>
      <c r="Q434" s="1">
        <f>IF(ISNUMBER(SEARCH("Pellets",Tabelle_Frageboegen[[#This Row],[Bisheriger Energieträger:]]))=TRUE,1,0)</f>
        <v>0</v>
      </c>
      <c r="R434" s="1">
        <f>IF(ISNUMBER(SEARCH("Hackschnitzel",Tabelle_Frageboegen[[#This Row],[Bisheriger Energieträger:]]))=TRUE,1,0)</f>
        <v>0</v>
      </c>
      <c r="S434" s="1">
        <f>IF(ISNUMBER(SEARCH("anderes",Tabelle_Frageboegen[[#This Row],[Bisheriger Energieträger:]]))=TRUE,1,0)</f>
        <v>0</v>
      </c>
      <c r="T434" s="2">
        <v>3000</v>
      </c>
      <c r="U434" s="2">
        <v>0</v>
      </c>
      <c r="V434" s="2">
        <v>0</v>
      </c>
      <c r="W434" s="2">
        <v>0</v>
      </c>
      <c r="X434" s="2">
        <v>0</v>
      </c>
      <c r="Y434" s="2">
        <v>0</v>
      </c>
      <c r="Z434" s="2">
        <v>0</v>
      </c>
      <c r="AA434" s="2">
        <v>0</v>
      </c>
      <c r="AB434" s="3">
        <f>IF(SUM(Tabelle_Frageboegen[[#This Row],[Heizöl (l/a)]:[Holzhackschnitzel (Schüttraummeter/a):]])=0,1,0)</f>
        <v>0</v>
      </c>
    </row>
    <row r="435" spans="1:28" x14ac:dyDescent="0.25">
      <c r="A435" s="1">
        <v>420</v>
      </c>
      <c r="B435" s="1" t="s">
        <v>60</v>
      </c>
      <c r="C435" s="1" t="s">
        <v>140</v>
      </c>
      <c r="D435" s="1" t="s">
        <v>8</v>
      </c>
      <c r="E435" s="1">
        <f>IF(Tabelle_Frageboegen[[#This Row],[Anschlussinteresse:]]="ja",1,0)</f>
        <v>0</v>
      </c>
      <c r="F435" s="1">
        <f>IF(Tabelle_Frageboegen[[#This Row],[Anschlussinteresse:]]="ja &amp; unklar",1,0)</f>
        <v>0</v>
      </c>
      <c r="G435" s="1">
        <f>IF(Tabelle_Frageboegen[[#This Row],[Anschlussinteresse:]]="unklar",1,0)</f>
        <v>0</v>
      </c>
      <c r="H435" s="1">
        <f>IF(Tabelle_Frageboegen[[#This Row],[Anschlussinteresse:]]="nein &amp; unklar",1,0)</f>
        <v>0</v>
      </c>
      <c r="I435" s="1">
        <f>IF(Tabelle_Frageboegen[[#This Row],[Anschlussinteresse:]]="nein",1,0)</f>
        <v>1</v>
      </c>
      <c r="J435" s="1" t="s">
        <v>32</v>
      </c>
      <c r="K435" s="1">
        <f>IF(ISNUMBER(SEARCH("Heizöl",Tabelle_Frageboegen[[#This Row],[Bisheriger Energieträger:]]))=TRUE,1,0)</f>
        <v>0</v>
      </c>
      <c r="L435" s="1">
        <f>IF(ISNUMBER(SEARCH("Erdgas",Tabelle_Frageboegen[[#This Row],[Bisheriger Energieträger:]]))=TRUE,1,0)</f>
        <v>0</v>
      </c>
      <c r="M435" s="1">
        <f>IF(ISNUMBER(SEARCH("Flüssiggas",Tabelle_Frageboegen[[#This Row],[Bisheriger Energieträger:]]))=TRUE,1,0)</f>
        <v>0</v>
      </c>
      <c r="N435" s="1">
        <f>IF(ISNUMBER(SEARCH("Strom",Tabelle_Frageboegen[[#This Row],[Bisheriger Energieträger:]]))=TRUE,1,0)</f>
        <v>0</v>
      </c>
      <c r="O435" s="1">
        <f>IF(ISNUMBER(SEARCH("Wärmepumpe",Tabelle_Frageboegen[[#This Row],[Bisheriger Energieträger:]]))=TRUE,1,0)</f>
        <v>0</v>
      </c>
      <c r="P435" s="1">
        <f>IF(ISNUMBER(SEARCH("Holz",Tabelle_Frageboegen[[#This Row],[Bisheriger Energieträger:]]))=TRUE,1,0)</f>
        <v>0</v>
      </c>
      <c r="Q435" s="1">
        <f>IF(ISNUMBER(SEARCH("Pellets",Tabelle_Frageboegen[[#This Row],[Bisheriger Energieträger:]]))=TRUE,1,0)</f>
        <v>0</v>
      </c>
      <c r="R435" s="1">
        <f>IF(ISNUMBER(SEARCH("Hackschnitzel",Tabelle_Frageboegen[[#This Row],[Bisheriger Energieträger:]]))=TRUE,1,0)</f>
        <v>0</v>
      </c>
      <c r="S435" s="1">
        <f>IF(ISNUMBER(SEARCH("anderes",Tabelle_Frageboegen[[#This Row],[Bisheriger Energieträger:]]))=TRUE,1,0)</f>
        <v>0</v>
      </c>
      <c r="T435" s="2">
        <v>0</v>
      </c>
      <c r="U435" s="2">
        <v>0</v>
      </c>
      <c r="V435" s="2">
        <v>0</v>
      </c>
      <c r="W435" s="2">
        <v>0</v>
      </c>
      <c r="X435" s="2">
        <v>0</v>
      </c>
      <c r="Y435" s="2">
        <v>0</v>
      </c>
      <c r="Z435" s="2">
        <v>0</v>
      </c>
      <c r="AA435" s="2">
        <v>0</v>
      </c>
      <c r="AB435" s="3">
        <f>IF(SUM(Tabelle_Frageboegen[[#This Row],[Heizöl (l/a)]:[Holzhackschnitzel (Schüttraummeter/a):]])=0,1,0)</f>
        <v>1</v>
      </c>
    </row>
    <row r="436" spans="1:28" x14ac:dyDescent="0.25">
      <c r="A436" s="1">
        <v>421</v>
      </c>
      <c r="B436" s="1" t="s">
        <v>57</v>
      </c>
      <c r="C436" s="1" t="s">
        <v>140</v>
      </c>
      <c r="D436" s="1" t="s">
        <v>8</v>
      </c>
      <c r="E436" s="1">
        <f>IF(Tabelle_Frageboegen[[#This Row],[Anschlussinteresse:]]="ja",1,0)</f>
        <v>0</v>
      </c>
      <c r="F436" s="1">
        <f>IF(Tabelle_Frageboegen[[#This Row],[Anschlussinteresse:]]="ja &amp; unklar",1,0)</f>
        <v>0</v>
      </c>
      <c r="G436" s="1">
        <f>IF(Tabelle_Frageboegen[[#This Row],[Anschlussinteresse:]]="unklar",1,0)</f>
        <v>0</v>
      </c>
      <c r="H436" s="1">
        <f>IF(Tabelle_Frageboegen[[#This Row],[Anschlussinteresse:]]="nein &amp; unklar",1,0)</f>
        <v>0</v>
      </c>
      <c r="I436" s="1">
        <f>IF(Tabelle_Frageboegen[[#This Row],[Anschlussinteresse:]]="nein",1,0)</f>
        <v>1</v>
      </c>
      <c r="J436" s="1" t="s">
        <v>14</v>
      </c>
      <c r="K436" s="1">
        <f>IF(ISNUMBER(SEARCH("Heizöl",Tabelle_Frageboegen[[#This Row],[Bisheriger Energieträger:]]))=TRUE,1,0)</f>
        <v>0</v>
      </c>
      <c r="L436" s="1">
        <f>IF(ISNUMBER(SEARCH("Erdgas",Tabelle_Frageboegen[[#This Row],[Bisheriger Energieträger:]]))=TRUE,1,0)</f>
        <v>0</v>
      </c>
      <c r="M436" s="1">
        <f>IF(ISNUMBER(SEARCH("Flüssiggas",Tabelle_Frageboegen[[#This Row],[Bisheriger Energieträger:]]))=TRUE,1,0)</f>
        <v>0</v>
      </c>
      <c r="N436" s="1">
        <f>IF(ISNUMBER(SEARCH("Strom",Tabelle_Frageboegen[[#This Row],[Bisheriger Energieträger:]]))=TRUE,1,0)</f>
        <v>0</v>
      </c>
      <c r="O436" s="1">
        <f>IF(ISNUMBER(SEARCH("Wärmepumpe",Tabelle_Frageboegen[[#This Row],[Bisheriger Energieträger:]]))=TRUE,1,0)</f>
        <v>1</v>
      </c>
      <c r="P436" s="1">
        <f>IF(ISNUMBER(SEARCH("Holz",Tabelle_Frageboegen[[#This Row],[Bisheriger Energieträger:]]))=TRUE,1,0)</f>
        <v>0</v>
      </c>
      <c r="Q436" s="1">
        <f>IF(ISNUMBER(SEARCH("Pellets",Tabelle_Frageboegen[[#This Row],[Bisheriger Energieträger:]]))=TRUE,1,0)</f>
        <v>0</v>
      </c>
      <c r="R436" s="1">
        <f>IF(ISNUMBER(SEARCH("Hackschnitzel",Tabelle_Frageboegen[[#This Row],[Bisheriger Energieträger:]]))=TRUE,1,0)</f>
        <v>0</v>
      </c>
      <c r="S436" s="1">
        <f>IF(ISNUMBER(SEARCH("anderes",Tabelle_Frageboegen[[#This Row],[Bisheriger Energieträger:]]))=TRUE,1,0)</f>
        <v>0</v>
      </c>
      <c r="T436" s="2">
        <v>0</v>
      </c>
      <c r="U436" s="2">
        <v>0</v>
      </c>
      <c r="V436" s="2">
        <v>0</v>
      </c>
      <c r="W436" s="2">
        <v>0</v>
      </c>
      <c r="X436" s="2">
        <v>1700</v>
      </c>
      <c r="Y436" s="2">
        <v>0</v>
      </c>
      <c r="Z436" s="2">
        <v>0</v>
      </c>
      <c r="AA436" s="2">
        <v>0</v>
      </c>
      <c r="AB436" s="3">
        <f>IF(SUM(Tabelle_Frageboegen[[#This Row],[Heizöl (l/a)]:[Holzhackschnitzel (Schüttraummeter/a):]])=0,1,0)</f>
        <v>0</v>
      </c>
    </row>
    <row r="437" spans="1:28" x14ac:dyDescent="0.25">
      <c r="A437" s="1">
        <v>422</v>
      </c>
      <c r="B437" s="1" t="s">
        <v>52</v>
      </c>
      <c r="C437" s="1" t="s">
        <v>140</v>
      </c>
      <c r="D437" s="1" t="s">
        <v>4</v>
      </c>
      <c r="E437" s="1">
        <f>IF(Tabelle_Frageboegen[[#This Row],[Anschlussinteresse:]]="ja",1,0)</f>
        <v>1</v>
      </c>
      <c r="F437" s="1">
        <f>IF(Tabelle_Frageboegen[[#This Row],[Anschlussinteresse:]]="ja &amp; unklar",1,0)</f>
        <v>0</v>
      </c>
      <c r="G437" s="1">
        <f>IF(Tabelle_Frageboegen[[#This Row],[Anschlussinteresse:]]="unklar",1,0)</f>
        <v>0</v>
      </c>
      <c r="H437" s="1">
        <f>IF(Tabelle_Frageboegen[[#This Row],[Anschlussinteresse:]]="nein &amp; unklar",1,0)</f>
        <v>0</v>
      </c>
      <c r="I437" s="1">
        <f>IF(Tabelle_Frageboegen[[#This Row],[Anschlussinteresse:]]="nein",1,0)</f>
        <v>0</v>
      </c>
      <c r="J437" s="1" t="s">
        <v>11</v>
      </c>
      <c r="K437" s="1">
        <f>IF(ISNUMBER(SEARCH("Heizöl",Tabelle_Frageboegen[[#This Row],[Bisheriger Energieträger:]]))=TRUE,1,0)</f>
        <v>0</v>
      </c>
      <c r="L437" s="1">
        <f>IF(ISNUMBER(SEARCH("Erdgas",Tabelle_Frageboegen[[#This Row],[Bisheriger Energieträger:]]))=TRUE,1,0)</f>
        <v>1</v>
      </c>
      <c r="M437" s="1">
        <f>IF(ISNUMBER(SEARCH("Flüssiggas",Tabelle_Frageboegen[[#This Row],[Bisheriger Energieträger:]]))=TRUE,1,0)</f>
        <v>0</v>
      </c>
      <c r="N437" s="1">
        <f>IF(ISNUMBER(SEARCH("Strom",Tabelle_Frageboegen[[#This Row],[Bisheriger Energieträger:]]))=TRUE,1,0)</f>
        <v>0</v>
      </c>
      <c r="O437" s="1">
        <f>IF(ISNUMBER(SEARCH("Wärmepumpe",Tabelle_Frageboegen[[#This Row],[Bisheriger Energieträger:]]))=TRUE,1,0)</f>
        <v>0</v>
      </c>
      <c r="P437" s="1">
        <f>IF(ISNUMBER(SEARCH("Holz",Tabelle_Frageboegen[[#This Row],[Bisheriger Energieträger:]]))=TRUE,1,0)</f>
        <v>0</v>
      </c>
      <c r="Q437" s="1">
        <f>IF(ISNUMBER(SEARCH("Pellets",Tabelle_Frageboegen[[#This Row],[Bisheriger Energieträger:]]))=TRUE,1,0)</f>
        <v>0</v>
      </c>
      <c r="R437" s="1">
        <f>IF(ISNUMBER(SEARCH("Hackschnitzel",Tabelle_Frageboegen[[#This Row],[Bisheriger Energieträger:]]))=TRUE,1,0)</f>
        <v>0</v>
      </c>
      <c r="S437" s="1">
        <f>IF(ISNUMBER(SEARCH("anderes",Tabelle_Frageboegen[[#This Row],[Bisheriger Energieträger:]]))=TRUE,1,0)</f>
        <v>0</v>
      </c>
      <c r="T437" s="2">
        <v>0</v>
      </c>
      <c r="U437" s="2">
        <v>1200</v>
      </c>
      <c r="V437" s="2">
        <v>0</v>
      </c>
      <c r="W437" s="2">
        <v>0</v>
      </c>
      <c r="X437" s="2">
        <v>0</v>
      </c>
      <c r="Y437" s="2">
        <v>0</v>
      </c>
      <c r="Z437" s="2">
        <v>0</v>
      </c>
      <c r="AA437" s="2">
        <v>0</v>
      </c>
      <c r="AB437" s="3">
        <f>IF(SUM(Tabelle_Frageboegen[[#This Row],[Heizöl (l/a)]:[Holzhackschnitzel (Schüttraummeter/a):]])=0,1,0)</f>
        <v>0</v>
      </c>
    </row>
    <row r="438" spans="1:28" x14ac:dyDescent="0.25">
      <c r="A438" s="1">
        <v>423</v>
      </c>
      <c r="B438" s="1" t="s">
        <v>126</v>
      </c>
      <c r="C438" s="1" t="s">
        <v>140</v>
      </c>
      <c r="D438" s="1" t="s">
        <v>4</v>
      </c>
      <c r="E438" s="1">
        <f>IF(Tabelle_Frageboegen[[#This Row],[Anschlussinteresse:]]="ja",1,0)</f>
        <v>1</v>
      </c>
      <c r="F438" s="1">
        <f>IF(Tabelle_Frageboegen[[#This Row],[Anschlussinteresse:]]="ja &amp; unklar",1,0)</f>
        <v>0</v>
      </c>
      <c r="G438" s="1">
        <f>IF(Tabelle_Frageboegen[[#This Row],[Anschlussinteresse:]]="unklar",1,0)</f>
        <v>0</v>
      </c>
      <c r="H438" s="1">
        <f>IF(Tabelle_Frageboegen[[#This Row],[Anschlussinteresse:]]="nein &amp; unklar",1,0)</f>
        <v>0</v>
      </c>
      <c r="I438" s="1">
        <f>IF(Tabelle_Frageboegen[[#This Row],[Anschlussinteresse:]]="nein",1,0)</f>
        <v>0</v>
      </c>
      <c r="J438" s="1" t="s">
        <v>11</v>
      </c>
      <c r="K438" s="1">
        <f>IF(ISNUMBER(SEARCH("Heizöl",Tabelle_Frageboegen[[#This Row],[Bisheriger Energieträger:]]))=TRUE,1,0)</f>
        <v>0</v>
      </c>
      <c r="L438" s="1">
        <f>IF(ISNUMBER(SEARCH("Erdgas",Tabelle_Frageboegen[[#This Row],[Bisheriger Energieträger:]]))=TRUE,1,0)</f>
        <v>1</v>
      </c>
      <c r="M438" s="1">
        <f>IF(ISNUMBER(SEARCH("Flüssiggas",Tabelle_Frageboegen[[#This Row],[Bisheriger Energieträger:]]))=TRUE,1,0)</f>
        <v>0</v>
      </c>
      <c r="N438" s="1">
        <f>IF(ISNUMBER(SEARCH("Strom",Tabelle_Frageboegen[[#This Row],[Bisheriger Energieträger:]]))=TRUE,1,0)</f>
        <v>0</v>
      </c>
      <c r="O438" s="1">
        <f>IF(ISNUMBER(SEARCH("Wärmepumpe",Tabelle_Frageboegen[[#This Row],[Bisheriger Energieträger:]]))=TRUE,1,0)</f>
        <v>0</v>
      </c>
      <c r="P438" s="1">
        <f>IF(ISNUMBER(SEARCH("Holz",Tabelle_Frageboegen[[#This Row],[Bisheriger Energieträger:]]))=TRUE,1,0)</f>
        <v>0</v>
      </c>
      <c r="Q438" s="1">
        <f>IF(ISNUMBER(SEARCH("Pellets",Tabelle_Frageboegen[[#This Row],[Bisheriger Energieträger:]]))=TRUE,1,0)</f>
        <v>0</v>
      </c>
      <c r="R438" s="1">
        <f>IF(ISNUMBER(SEARCH("Hackschnitzel",Tabelle_Frageboegen[[#This Row],[Bisheriger Energieträger:]]))=TRUE,1,0)</f>
        <v>0</v>
      </c>
      <c r="S438" s="1">
        <f>IF(ISNUMBER(SEARCH("anderes",Tabelle_Frageboegen[[#This Row],[Bisheriger Energieträger:]]))=TRUE,1,0)</f>
        <v>0</v>
      </c>
      <c r="T438" s="2">
        <v>0</v>
      </c>
      <c r="U438" s="2">
        <v>2454.5454545454545</v>
      </c>
      <c r="V438" s="2">
        <v>0</v>
      </c>
      <c r="W438" s="2">
        <v>0</v>
      </c>
      <c r="X438" s="2">
        <v>0</v>
      </c>
      <c r="Y438" s="2">
        <v>0</v>
      </c>
      <c r="Z438" s="2">
        <v>0</v>
      </c>
      <c r="AA438" s="2">
        <v>0</v>
      </c>
      <c r="AB438" s="3">
        <f>IF(SUM(Tabelle_Frageboegen[[#This Row],[Heizöl (l/a)]:[Holzhackschnitzel (Schüttraummeter/a):]])=0,1,0)</f>
        <v>0</v>
      </c>
    </row>
    <row r="439" spans="1:28" x14ac:dyDescent="0.25">
      <c r="A439" s="1">
        <v>424</v>
      </c>
      <c r="B439" s="1" t="s">
        <v>66</v>
      </c>
      <c r="C439" s="1" t="s">
        <v>143</v>
      </c>
      <c r="D439" s="1" t="s">
        <v>8</v>
      </c>
      <c r="E439" s="1">
        <f>IF(Tabelle_Frageboegen[[#This Row],[Anschlussinteresse:]]="ja",1,0)</f>
        <v>0</v>
      </c>
      <c r="F439" s="1">
        <f>IF(Tabelle_Frageboegen[[#This Row],[Anschlussinteresse:]]="ja &amp; unklar",1,0)</f>
        <v>0</v>
      </c>
      <c r="G439" s="1">
        <f>IF(Tabelle_Frageboegen[[#This Row],[Anschlussinteresse:]]="unklar",1,0)</f>
        <v>0</v>
      </c>
      <c r="H439" s="1">
        <f>IF(Tabelle_Frageboegen[[#This Row],[Anschlussinteresse:]]="nein &amp; unklar",1,0)</f>
        <v>0</v>
      </c>
      <c r="I439" s="1">
        <f>IF(Tabelle_Frageboegen[[#This Row],[Anschlussinteresse:]]="nein",1,0)</f>
        <v>1</v>
      </c>
      <c r="J439" s="1" t="s">
        <v>14</v>
      </c>
      <c r="K439" s="1">
        <f>IF(ISNUMBER(SEARCH("Heizöl",Tabelle_Frageboegen[[#This Row],[Bisheriger Energieträger:]]))=TRUE,1,0)</f>
        <v>0</v>
      </c>
      <c r="L439" s="1">
        <f>IF(ISNUMBER(SEARCH("Erdgas",Tabelle_Frageboegen[[#This Row],[Bisheriger Energieträger:]]))=TRUE,1,0)</f>
        <v>0</v>
      </c>
      <c r="M439" s="1">
        <f>IF(ISNUMBER(SEARCH("Flüssiggas",Tabelle_Frageboegen[[#This Row],[Bisheriger Energieträger:]]))=TRUE,1,0)</f>
        <v>0</v>
      </c>
      <c r="N439" s="1">
        <f>IF(ISNUMBER(SEARCH("Strom",Tabelle_Frageboegen[[#This Row],[Bisheriger Energieträger:]]))=TRUE,1,0)</f>
        <v>0</v>
      </c>
      <c r="O439" s="1">
        <f>IF(ISNUMBER(SEARCH("Wärmepumpe",Tabelle_Frageboegen[[#This Row],[Bisheriger Energieträger:]]))=TRUE,1,0)</f>
        <v>1</v>
      </c>
      <c r="P439" s="1">
        <f>IF(ISNUMBER(SEARCH("Holz",Tabelle_Frageboegen[[#This Row],[Bisheriger Energieträger:]]))=TRUE,1,0)</f>
        <v>0</v>
      </c>
      <c r="Q439" s="1">
        <f>IF(ISNUMBER(SEARCH("Pellets",Tabelle_Frageboegen[[#This Row],[Bisheriger Energieträger:]]))=TRUE,1,0)</f>
        <v>0</v>
      </c>
      <c r="R439" s="1">
        <f>IF(ISNUMBER(SEARCH("Hackschnitzel",Tabelle_Frageboegen[[#This Row],[Bisheriger Energieträger:]]))=TRUE,1,0)</f>
        <v>0</v>
      </c>
      <c r="S439" s="1">
        <f>IF(ISNUMBER(SEARCH("anderes",Tabelle_Frageboegen[[#This Row],[Bisheriger Energieträger:]]))=TRUE,1,0)</f>
        <v>0</v>
      </c>
      <c r="T439" s="2">
        <v>0</v>
      </c>
      <c r="U439" s="2">
        <v>0</v>
      </c>
      <c r="V439" s="2">
        <v>0</v>
      </c>
      <c r="W439" s="2">
        <v>0</v>
      </c>
      <c r="X439" s="2">
        <v>6000</v>
      </c>
      <c r="Y439" s="2">
        <v>0</v>
      </c>
      <c r="Z439" s="2">
        <v>0</v>
      </c>
      <c r="AA439" s="2">
        <v>0</v>
      </c>
      <c r="AB439" s="3">
        <f>IF(SUM(Tabelle_Frageboegen[[#This Row],[Heizöl (l/a)]:[Holzhackschnitzel (Schüttraummeter/a):]])=0,1,0)</f>
        <v>0</v>
      </c>
    </row>
    <row r="440" spans="1:28" ht="30" x14ac:dyDescent="0.25">
      <c r="A440" s="1">
        <v>425</v>
      </c>
      <c r="B440" s="1" t="s">
        <v>68</v>
      </c>
      <c r="C440" s="1" t="s">
        <v>143</v>
      </c>
      <c r="D440" s="1" t="s">
        <v>4</v>
      </c>
      <c r="E440" s="1">
        <f>IF(Tabelle_Frageboegen[[#This Row],[Anschlussinteresse:]]="ja",1,0)</f>
        <v>1</v>
      </c>
      <c r="F440" s="1">
        <f>IF(Tabelle_Frageboegen[[#This Row],[Anschlussinteresse:]]="ja &amp; unklar",1,0)</f>
        <v>0</v>
      </c>
      <c r="G440" s="1">
        <f>IF(Tabelle_Frageboegen[[#This Row],[Anschlussinteresse:]]="unklar",1,0)</f>
        <v>0</v>
      </c>
      <c r="H440" s="1">
        <f>IF(Tabelle_Frageboegen[[#This Row],[Anschlussinteresse:]]="nein &amp; unklar",1,0)</f>
        <v>0</v>
      </c>
      <c r="I440" s="1">
        <f>IF(Tabelle_Frageboegen[[#This Row],[Anschlussinteresse:]]="nein",1,0)</f>
        <v>0</v>
      </c>
      <c r="J440" s="1" t="s">
        <v>11</v>
      </c>
      <c r="K440" s="1">
        <f>IF(ISNUMBER(SEARCH("Heizöl",Tabelle_Frageboegen[[#This Row],[Bisheriger Energieträger:]]))=TRUE,1,0)</f>
        <v>0</v>
      </c>
      <c r="L440" s="1">
        <f>IF(ISNUMBER(SEARCH("Erdgas",Tabelle_Frageboegen[[#This Row],[Bisheriger Energieträger:]]))=TRUE,1,0)</f>
        <v>1</v>
      </c>
      <c r="M440" s="1">
        <f>IF(ISNUMBER(SEARCH("Flüssiggas",Tabelle_Frageboegen[[#This Row],[Bisheriger Energieträger:]]))=TRUE,1,0)</f>
        <v>0</v>
      </c>
      <c r="N440" s="1">
        <f>IF(ISNUMBER(SEARCH("Strom",Tabelle_Frageboegen[[#This Row],[Bisheriger Energieträger:]]))=TRUE,1,0)</f>
        <v>0</v>
      </c>
      <c r="O440" s="1">
        <f>IF(ISNUMBER(SEARCH("Wärmepumpe",Tabelle_Frageboegen[[#This Row],[Bisheriger Energieträger:]]))=TRUE,1,0)</f>
        <v>0</v>
      </c>
      <c r="P440" s="1">
        <f>IF(ISNUMBER(SEARCH("Holz",Tabelle_Frageboegen[[#This Row],[Bisheriger Energieträger:]]))=TRUE,1,0)</f>
        <v>0</v>
      </c>
      <c r="Q440" s="1">
        <f>IF(ISNUMBER(SEARCH("Pellets",Tabelle_Frageboegen[[#This Row],[Bisheriger Energieträger:]]))=TRUE,1,0)</f>
        <v>0</v>
      </c>
      <c r="R440" s="1">
        <f>IF(ISNUMBER(SEARCH("Hackschnitzel",Tabelle_Frageboegen[[#This Row],[Bisheriger Energieträger:]]))=TRUE,1,0)</f>
        <v>0</v>
      </c>
      <c r="S440" s="1">
        <f>IF(ISNUMBER(SEARCH("anderes",Tabelle_Frageboegen[[#This Row],[Bisheriger Energieträger:]]))=TRUE,1,0)</f>
        <v>0</v>
      </c>
      <c r="T440" s="2">
        <v>0</v>
      </c>
      <c r="U440" s="2">
        <v>1961</v>
      </c>
      <c r="V440" s="2">
        <v>0</v>
      </c>
      <c r="W440" s="2">
        <v>0</v>
      </c>
      <c r="X440" s="2">
        <v>0</v>
      </c>
      <c r="Y440" s="2">
        <v>0</v>
      </c>
      <c r="Z440" s="2">
        <v>0</v>
      </c>
      <c r="AA440" s="2">
        <v>0</v>
      </c>
      <c r="AB440" s="3">
        <f>IF(SUM(Tabelle_Frageboegen[[#This Row],[Heizöl (l/a)]:[Holzhackschnitzel (Schüttraummeter/a):]])=0,1,0)</f>
        <v>0</v>
      </c>
    </row>
    <row r="441" spans="1:28" ht="30" x14ac:dyDescent="0.25">
      <c r="A441" s="1">
        <v>426</v>
      </c>
      <c r="B441" s="1" t="s">
        <v>68</v>
      </c>
      <c r="C441" s="1" t="s">
        <v>143</v>
      </c>
      <c r="D441" s="1" t="s">
        <v>8</v>
      </c>
      <c r="E441" s="1">
        <f>IF(Tabelle_Frageboegen[[#This Row],[Anschlussinteresse:]]="ja",1,0)</f>
        <v>0</v>
      </c>
      <c r="F441" s="1">
        <f>IF(Tabelle_Frageboegen[[#This Row],[Anschlussinteresse:]]="ja &amp; unklar",1,0)</f>
        <v>0</v>
      </c>
      <c r="G441" s="1">
        <f>IF(Tabelle_Frageboegen[[#This Row],[Anschlussinteresse:]]="unklar",1,0)</f>
        <v>0</v>
      </c>
      <c r="H441" s="1">
        <f>IF(Tabelle_Frageboegen[[#This Row],[Anschlussinteresse:]]="nein &amp; unklar",1,0)</f>
        <v>0</v>
      </c>
      <c r="I441" s="1">
        <f>IF(Tabelle_Frageboegen[[#This Row],[Anschlussinteresse:]]="nein",1,0)</f>
        <v>1</v>
      </c>
      <c r="J441" s="1" t="s">
        <v>10</v>
      </c>
      <c r="K441" s="1">
        <f>IF(ISNUMBER(SEARCH("Heizöl",Tabelle_Frageboegen[[#This Row],[Bisheriger Energieträger:]]))=TRUE,1,0)</f>
        <v>1</v>
      </c>
      <c r="L441" s="1">
        <f>IF(ISNUMBER(SEARCH("Erdgas",Tabelle_Frageboegen[[#This Row],[Bisheriger Energieträger:]]))=TRUE,1,0)</f>
        <v>0</v>
      </c>
      <c r="M441" s="1">
        <f>IF(ISNUMBER(SEARCH("Flüssiggas",Tabelle_Frageboegen[[#This Row],[Bisheriger Energieträger:]]))=TRUE,1,0)</f>
        <v>0</v>
      </c>
      <c r="N441" s="1">
        <f>IF(ISNUMBER(SEARCH("Strom",Tabelle_Frageboegen[[#This Row],[Bisheriger Energieträger:]]))=TRUE,1,0)</f>
        <v>0</v>
      </c>
      <c r="O441" s="1">
        <f>IF(ISNUMBER(SEARCH("Wärmepumpe",Tabelle_Frageboegen[[#This Row],[Bisheriger Energieträger:]]))=TRUE,1,0)</f>
        <v>0</v>
      </c>
      <c r="P441" s="1">
        <f>IF(ISNUMBER(SEARCH("Holz",Tabelle_Frageboegen[[#This Row],[Bisheriger Energieträger:]]))=TRUE,1,0)</f>
        <v>0</v>
      </c>
      <c r="Q441" s="1">
        <f>IF(ISNUMBER(SEARCH("Pellets",Tabelle_Frageboegen[[#This Row],[Bisheriger Energieträger:]]))=TRUE,1,0)</f>
        <v>0</v>
      </c>
      <c r="R441" s="1">
        <f>IF(ISNUMBER(SEARCH("Hackschnitzel",Tabelle_Frageboegen[[#This Row],[Bisheriger Energieträger:]]))=TRUE,1,0)</f>
        <v>0</v>
      </c>
      <c r="S441" s="1">
        <f>IF(ISNUMBER(SEARCH("anderes",Tabelle_Frageboegen[[#This Row],[Bisheriger Energieträger:]]))=TRUE,1,0)</f>
        <v>0</v>
      </c>
      <c r="T441" s="2">
        <v>2000</v>
      </c>
      <c r="U441" s="2">
        <v>0</v>
      </c>
      <c r="V441" s="2">
        <v>0</v>
      </c>
      <c r="W441" s="2">
        <v>0</v>
      </c>
      <c r="X441" s="2">
        <v>0</v>
      </c>
      <c r="Y441" s="2">
        <v>0</v>
      </c>
      <c r="Z441" s="2">
        <v>0</v>
      </c>
      <c r="AA441" s="2">
        <v>0</v>
      </c>
      <c r="AB441" s="3">
        <f>IF(SUM(Tabelle_Frageboegen[[#This Row],[Heizöl (l/a)]:[Holzhackschnitzel (Schüttraummeter/a):]])=0,1,0)</f>
        <v>0</v>
      </c>
    </row>
    <row r="442" spans="1:28" x14ac:dyDescent="0.25">
      <c r="A442" s="1">
        <v>427</v>
      </c>
      <c r="B442" s="1" t="s">
        <v>84</v>
      </c>
      <c r="C442" s="1" t="s">
        <v>140</v>
      </c>
      <c r="D442" s="1" t="s">
        <v>8</v>
      </c>
      <c r="E442" s="1">
        <f>IF(Tabelle_Frageboegen[[#This Row],[Anschlussinteresse:]]="ja",1,0)</f>
        <v>0</v>
      </c>
      <c r="F442" s="1">
        <f>IF(Tabelle_Frageboegen[[#This Row],[Anschlussinteresse:]]="ja &amp; unklar",1,0)</f>
        <v>0</v>
      </c>
      <c r="G442" s="1">
        <f>IF(Tabelle_Frageboegen[[#This Row],[Anschlussinteresse:]]="unklar",1,0)</f>
        <v>0</v>
      </c>
      <c r="H442" s="1">
        <f>IF(Tabelle_Frageboegen[[#This Row],[Anschlussinteresse:]]="nein &amp; unklar",1,0)</f>
        <v>0</v>
      </c>
      <c r="I442" s="1">
        <f>IF(Tabelle_Frageboegen[[#This Row],[Anschlussinteresse:]]="nein",1,0)</f>
        <v>1</v>
      </c>
      <c r="J442" s="1" t="s">
        <v>53</v>
      </c>
      <c r="K442" s="1">
        <f>IF(ISNUMBER(SEARCH("Heizöl",Tabelle_Frageboegen[[#This Row],[Bisheriger Energieträger:]]))=TRUE,1,0)</f>
        <v>0</v>
      </c>
      <c r="L442" s="1">
        <f>IF(ISNUMBER(SEARCH("Erdgas",Tabelle_Frageboegen[[#This Row],[Bisheriger Energieträger:]]))=TRUE,1,0)</f>
        <v>1</v>
      </c>
      <c r="M442" s="1">
        <f>IF(ISNUMBER(SEARCH("Flüssiggas",Tabelle_Frageboegen[[#This Row],[Bisheriger Energieträger:]]))=TRUE,1,0)</f>
        <v>0</v>
      </c>
      <c r="N442" s="1">
        <f>IF(ISNUMBER(SEARCH("Strom",Tabelle_Frageboegen[[#This Row],[Bisheriger Energieträger:]]))=TRUE,1,0)</f>
        <v>0</v>
      </c>
      <c r="O442" s="1">
        <f>IF(ISNUMBER(SEARCH("Wärmepumpe",Tabelle_Frageboegen[[#This Row],[Bisheriger Energieträger:]]))=TRUE,1,0)</f>
        <v>0</v>
      </c>
      <c r="P442" s="1">
        <f>IF(ISNUMBER(SEARCH("Holz",Tabelle_Frageboegen[[#This Row],[Bisheriger Energieträger:]]))=TRUE,1,0)</f>
        <v>1</v>
      </c>
      <c r="Q442" s="1">
        <f>IF(ISNUMBER(SEARCH("Pellets",Tabelle_Frageboegen[[#This Row],[Bisheriger Energieträger:]]))=TRUE,1,0)</f>
        <v>0</v>
      </c>
      <c r="R442" s="1">
        <f>IF(ISNUMBER(SEARCH("Hackschnitzel",Tabelle_Frageboegen[[#This Row],[Bisheriger Energieträger:]]))=TRUE,1,0)</f>
        <v>0</v>
      </c>
      <c r="S442" s="1">
        <f>IF(ISNUMBER(SEARCH("anderes",Tabelle_Frageboegen[[#This Row],[Bisheriger Energieträger:]]))=TRUE,1,0)</f>
        <v>0</v>
      </c>
      <c r="T442" s="2">
        <v>0</v>
      </c>
      <c r="U442" s="2">
        <v>1181.8181818181818</v>
      </c>
      <c r="V442" s="2">
        <v>0</v>
      </c>
      <c r="W442" s="2">
        <v>0</v>
      </c>
      <c r="X442" s="2">
        <v>0</v>
      </c>
      <c r="Y442" s="2">
        <v>4</v>
      </c>
      <c r="Z442" s="2">
        <v>0</v>
      </c>
      <c r="AA442" s="2">
        <v>0</v>
      </c>
      <c r="AB442" s="3">
        <f>IF(SUM(Tabelle_Frageboegen[[#This Row],[Heizöl (l/a)]:[Holzhackschnitzel (Schüttraummeter/a):]])=0,1,0)</f>
        <v>0</v>
      </c>
    </row>
    <row r="443" spans="1:28" x14ac:dyDescent="0.25">
      <c r="A443" s="1">
        <v>428</v>
      </c>
      <c r="B443" s="1" t="s">
        <v>54</v>
      </c>
      <c r="C443" s="1" t="s">
        <v>140</v>
      </c>
      <c r="D443" s="1" t="s">
        <v>6</v>
      </c>
      <c r="E443" s="1">
        <f>IF(Tabelle_Frageboegen[[#This Row],[Anschlussinteresse:]]="ja",1,0)</f>
        <v>0</v>
      </c>
      <c r="F443" s="1">
        <f>IF(Tabelle_Frageboegen[[#This Row],[Anschlussinteresse:]]="ja &amp; unklar",1,0)</f>
        <v>0</v>
      </c>
      <c r="G443" s="1">
        <f>IF(Tabelle_Frageboegen[[#This Row],[Anschlussinteresse:]]="unklar",1,0)</f>
        <v>1</v>
      </c>
      <c r="H443" s="1">
        <f>IF(Tabelle_Frageboegen[[#This Row],[Anschlussinteresse:]]="nein &amp; unklar",1,0)</f>
        <v>0</v>
      </c>
      <c r="I443" s="1">
        <f>IF(Tabelle_Frageboegen[[#This Row],[Anschlussinteresse:]]="nein",1,0)</f>
        <v>0</v>
      </c>
      <c r="J443" s="1" t="s">
        <v>11</v>
      </c>
      <c r="K443" s="1">
        <f>IF(ISNUMBER(SEARCH("Heizöl",Tabelle_Frageboegen[[#This Row],[Bisheriger Energieträger:]]))=TRUE,1,0)</f>
        <v>0</v>
      </c>
      <c r="L443" s="1">
        <f>IF(ISNUMBER(SEARCH("Erdgas",Tabelle_Frageboegen[[#This Row],[Bisheriger Energieträger:]]))=TRUE,1,0)</f>
        <v>1</v>
      </c>
      <c r="M443" s="1">
        <f>IF(ISNUMBER(SEARCH("Flüssiggas",Tabelle_Frageboegen[[#This Row],[Bisheriger Energieträger:]]))=TRUE,1,0)</f>
        <v>0</v>
      </c>
      <c r="N443" s="1">
        <f>IF(ISNUMBER(SEARCH("Strom",Tabelle_Frageboegen[[#This Row],[Bisheriger Energieträger:]]))=TRUE,1,0)</f>
        <v>0</v>
      </c>
      <c r="O443" s="1">
        <f>IF(ISNUMBER(SEARCH("Wärmepumpe",Tabelle_Frageboegen[[#This Row],[Bisheriger Energieträger:]]))=TRUE,1,0)</f>
        <v>0</v>
      </c>
      <c r="P443" s="1">
        <f>IF(ISNUMBER(SEARCH("Holz",Tabelle_Frageboegen[[#This Row],[Bisheriger Energieträger:]]))=TRUE,1,0)</f>
        <v>0</v>
      </c>
      <c r="Q443" s="1">
        <f>IF(ISNUMBER(SEARCH("Pellets",Tabelle_Frageboegen[[#This Row],[Bisheriger Energieträger:]]))=TRUE,1,0)</f>
        <v>0</v>
      </c>
      <c r="R443" s="1">
        <f>IF(ISNUMBER(SEARCH("Hackschnitzel",Tabelle_Frageboegen[[#This Row],[Bisheriger Energieträger:]]))=TRUE,1,0)</f>
        <v>0</v>
      </c>
      <c r="S443" s="1">
        <f>IF(ISNUMBER(SEARCH("anderes",Tabelle_Frageboegen[[#This Row],[Bisheriger Energieträger:]]))=TRUE,1,0)</f>
        <v>0</v>
      </c>
      <c r="T443" s="2">
        <v>0</v>
      </c>
      <c r="U443" s="2">
        <v>5000</v>
      </c>
      <c r="V443" s="2">
        <v>0</v>
      </c>
      <c r="W443" s="2">
        <v>0</v>
      </c>
      <c r="X443" s="2">
        <v>0</v>
      </c>
      <c r="Y443" s="2">
        <v>0</v>
      </c>
      <c r="Z443" s="2">
        <v>0</v>
      </c>
      <c r="AA443" s="2">
        <v>0</v>
      </c>
      <c r="AB443" s="3">
        <f>IF(SUM(Tabelle_Frageboegen[[#This Row],[Heizöl (l/a)]:[Holzhackschnitzel (Schüttraummeter/a):]])=0,1,0)</f>
        <v>0</v>
      </c>
    </row>
    <row r="444" spans="1:28" ht="30" x14ac:dyDescent="0.25">
      <c r="A444" s="1">
        <v>429</v>
      </c>
      <c r="B444" s="1" t="s">
        <v>68</v>
      </c>
      <c r="C444" s="1" t="s">
        <v>143</v>
      </c>
      <c r="D444" s="1" t="s">
        <v>4</v>
      </c>
      <c r="E444" s="1">
        <f>IF(Tabelle_Frageboegen[[#This Row],[Anschlussinteresse:]]="ja",1,0)</f>
        <v>1</v>
      </c>
      <c r="F444" s="1">
        <f>IF(Tabelle_Frageboegen[[#This Row],[Anschlussinteresse:]]="ja &amp; unklar",1,0)</f>
        <v>0</v>
      </c>
      <c r="G444" s="1">
        <f>IF(Tabelle_Frageboegen[[#This Row],[Anschlussinteresse:]]="unklar",1,0)</f>
        <v>0</v>
      </c>
      <c r="H444" s="1">
        <f>IF(Tabelle_Frageboegen[[#This Row],[Anschlussinteresse:]]="nein &amp; unklar",1,0)</f>
        <v>0</v>
      </c>
      <c r="I444" s="1">
        <f>IF(Tabelle_Frageboegen[[#This Row],[Anschlussinteresse:]]="nein",1,0)</f>
        <v>0</v>
      </c>
      <c r="J444" s="1" t="s">
        <v>39</v>
      </c>
      <c r="K444" s="1">
        <f>IF(ISNUMBER(SEARCH("Heizöl",Tabelle_Frageboegen[[#This Row],[Bisheriger Energieträger:]]))=TRUE,1,0)</f>
        <v>1</v>
      </c>
      <c r="L444" s="1">
        <f>IF(ISNUMBER(SEARCH("Erdgas",Tabelle_Frageboegen[[#This Row],[Bisheriger Energieträger:]]))=TRUE,1,0)</f>
        <v>0</v>
      </c>
      <c r="M444" s="1">
        <f>IF(ISNUMBER(SEARCH("Flüssiggas",Tabelle_Frageboegen[[#This Row],[Bisheriger Energieträger:]]))=TRUE,1,0)</f>
        <v>0</v>
      </c>
      <c r="N444" s="1">
        <f>IF(ISNUMBER(SEARCH("Strom",Tabelle_Frageboegen[[#This Row],[Bisheriger Energieträger:]]))=TRUE,1,0)</f>
        <v>0</v>
      </c>
      <c r="O444" s="1">
        <f>IF(ISNUMBER(SEARCH("Wärmepumpe",Tabelle_Frageboegen[[#This Row],[Bisheriger Energieträger:]]))=TRUE,1,0)</f>
        <v>0</v>
      </c>
      <c r="P444" s="1">
        <f>IF(ISNUMBER(SEARCH("Holz",Tabelle_Frageboegen[[#This Row],[Bisheriger Energieträger:]]))=TRUE,1,0)</f>
        <v>1</v>
      </c>
      <c r="Q444" s="1">
        <f>IF(ISNUMBER(SEARCH("Pellets",Tabelle_Frageboegen[[#This Row],[Bisheriger Energieträger:]]))=TRUE,1,0)</f>
        <v>0</v>
      </c>
      <c r="R444" s="1">
        <f>IF(ISNUMBER(SEARCH("Hackschnitzel",Tabelle_Frageboegen[[#This Row],[Bisheriger Energieträger:]]))=TRUE,1,0)</f>
        <v>0</v>
      </c>
      <c r="S444" s="1">
        <f>IF(ISNUMBER(SEARCH("anderes",Tabelle_Frageboegen[[#This Row],[Bisheriger Energieträger:]]))=TRUE,1,0)</f>
        <v>0</v>
      </c>
      <c r="T444" s="2">
        <v>1600</v>
      </c>
      <c r="U444" s="2">
        <v>0</v>
      </c>
      <c r="V444" s="2">
        <v>0</v>
      </c>
      <c r="W444" s="2">
        <v>0</v>
      </c>
      <c r="X444" s="2">
        <v>0</v>
      </c>
      <c r="Y444" s="2">
        <v>10</v>
      </c>
      <c r="Z444" s="2">
        <v>0</v>
      </c>
      <c r="AA444" s="2">
        <v>0</v>
      </c>
      <c r="AB444" s="3">
        <f>IF(SUM(Tabelle_Frageboegen[[#This Row],[Heizöl (l/a)]:[Holzhackschnitzel (Schüttraummeter/a):]])=0,1,0)</f>
        <v>0</v>
      </c>
    </row>
    <row r="445" spans="1:28" x14ac:dyDescent="0.25">
      <c r="A445" s="1">
        <v>430</v>
      </c>
      <c r="B445" s="1" t="s">
        <v>61</v>
      </c>
      <c r="C445" s="1" t="s">
        <v>140</v>
      </c>
      <c r="D445" s="1" t="s">
        <v>8</v>
      </c>
      <c r="E445" s="1">
        <f>IF(Tabelle_Frageboegen[[#This Row],[Anschlussinteresse:]]="ja",1,0)</f>
        <v>0</v>
      </c>
      <c r="F445" s="1">
        <f>IF(Tabelle_Frageboegen[[#This Row],[Anschlussinteresse:]]="ja &amp; unklar",1,0)</f>
        <v>0</v>
      </c>
      <c r="G445" s="1">
        <f>IF(Tabelle_Frageboegen[[#This Row],[Anschlussinteresse:]]="unklar",1,0)</f>
        <v>0</v>
      </c>
      <c r="H445" s="1">
        <f>IF(Tabelle_Frageboegen[[#This Row],[Anschlussinteresse:]]="nein &amp; unklar",1,0)</f>
        <v>0</v>
      </c>
      <c r="I445" s="1">
        <f>IF(Tabelle_Frageboegen[[#This Row],[Anschlussinteresse:]]="nein",1,0)</f>
        <v>1</v>
      </c>
      <c r="J445" s="1" t="s">
        <v>32</v>
      </c>
      <c r="K445" s="1">
        <f>IF(ISNUMBER(SEARCH("Heizöl",Tabelle_Frageboegen[[#This Row],[Bisheriger Energieträger:]]))=TRUE,1,0)</f>
        <v>0</v>
      </c>
      <c r="L445" s="1">
        <f>IF(ISNUMBER(SEARCH("Erdgas",Tabelle_Frageboegen[[#This Row],[Bisheriger Energieträger:]]))=TRUE,1,0)</f>
        <v>0</v>
      </c>
      <c r="M445" s="1">
        <f>IF(ISNUMBER(SEARCH("Flüssiggas",Tabelle_Frageboegen[[#This Row],[Bisheriger Energieträger:]]))=TRUE,1,0)</f>
        <v>0</v>
      </c>
      <c r="N445" s="1">
        <f>IF(ISNUMBER(SEARCH("Strom",Tabelle_Frageboegen[[#This Row],[Bisheriger Energieträger:]]))=TRUE,1,0)</f>
        <v>0</v>
      </c>
      <c r="O445" s="1">
        <f>IF(ISNUMBER(SEARCH("Wärmepumpe",Tabelle_Frageboegen[[#This Row],[Bisheriger Energieträger:]]))=TRUE,1,0)</f>
        <v>0</v>
      </c>
      <c r="P445" s="1">
        <f>IF(ISNUMBER(SEARCH("Holz",Tabelle_Frageboegen[[#This Row],[Bisheriger Energieträger:]]))=TRUE,1,0)</f>
        <v>0</v>
      </c>
      <c r="Q445" s="1">
        <f>IF(ISNUMBER(SEARCH("Pellets",Tabelle_Frageboegen[[#This Row],[Bisheriger Energieträger:]]))=TRUE,1,0)</f>
        <v>0</v>
      </c>
      <c r="R445" s="1">
        <f>IF(ISNUMBER(SEARCH("Hackschnitzel",Tabelle_Frageboegen[[#This Row],[Bisheriger Energieträger:]]))=TRUE,1,0)</f>
        <v>0</v>
      </c>
      <c r="S445" s="1">
        <f>IF(ISNUMBER(SEARCH("anderes",Tabelle_Frageboegen[[#This Row],[Bisheriger Energieträger:]]))=TRUE,1,0)</f>
        <v>0</v>
      </c>
      <c r="T445" s="2">
        <v>0</v>
      </c>
      <c r="U445" s="2">
        <v>0</v>
      </c>
      <c r="V445" s="2">
        <v>0</v>
      </c>
      <c r="W445" s="2">
        <v>0</v>
      </c>
      <c r="X445" s="2">
        <v>0</v>
      </c>
      <c r="Y445" s="2">
        <v>0</v>
      </c>
      <c r="Z445" s="2">
        <v>0</v>
      </c>
      <c r="AA445" s="2">
        <v>0</v>
      </c>
      <c r="AB445" s="3">
        <f>IF(SUM(Tabelle_Frageboegen[[#This Row],[Heizöl (l/a)]:[Holzhackschnitzel (Schüttraummeter/a):]])=0,1,0)</f>
        <v>1</v>
      </c>
    </row>
    <row r="446" spans="1:28" x14ac:dyDescent="0.25">
      <c r="A446" s="1">
        <v>431</v>
      </c>
      <c r="B446" s="1" t="s">
        <v>72</v>
      </c>
      <c r="C446" s="1" t="s">
        <v>142</v>
      </c>
      <c r="D446" s="1" t="s">
        <v>8</v>
      </c>
      <c r="E446" s="1">
        <f>IF(Tabelle_Frageboegen[[#This Row],[Anschlussinteresse:]]="ja",1,0)</f>
        <v>0</v>
      </c>
      <c r="F446" s="1">
        <f>IF(Tabelle_Frageboegen[[#This Row],[Anschlussinteresse:]]="ja &amp; unklar",1,0)</f>
        <v>0</v>
      </c>
      <c r="G446" s="1">
        <f>IF(Tabelle_Frageboegen[[#This Row],[Anschlussinteresse:]]="unklar",1,0)</f>
        <v>0</v>
      </c>
      <c r="H446" s="1">
        <f>IF(Tabelle_Frageboegen[[#This Row],[Anschlussinteresse:]]="nein &amp; unklar",1,0)</f>
        <v>0</v>
      </c>
      <c r="I446" s="1">
        <f>IF(Tabelle_Frageboegen[[#This Row],[Anschlussinteresse:]]="nein",1,0)</f>
        <v>1</v>
      </c>
      <c r="J446" s="1" t="s">
        <v>14</v>
      </c>
      <c r="K446" s="1">
        <f>IF(ISNUMBER(SEARCH("Heizöl",Tabelle_Frageboegen[[#This Row],[Bisheriger Energieträger:]]))=TRUE,1,0)</f>
        <v>0</v>
      </c>
      <c r="L446" s="1">
        <f>IF(ISNUMBER(SEARCH("Erdgas",Tabelle_Frageboegen[[#This Row],[Bisheriger Energieträger:]]))=TRUE,1,0)</f>
        <v>0</v>
      </c>
      <c r="M446" s="1">
        <f>IF(ISNUMBER(SEARCH("Flüssiggas",Tabelle_Frageboegen[[#This Row],[Bisheriger Energieträger:]]))=TRUE,1,0)</f>
        <v>0</v>
      </c>
      <c r="N446" s="1">
        <f>IF(ISNUMBER(SEARCH("Strom",Tabelle_Frageboegen[[#This Row],[Bisheriger Energieträger:]]))=TRUE,1,0)</f>
        <v>0</v>
      </c>
      <c r="O446" s="1">
        <f>IF(ISNUMBER(SEARCH("Wärmepumpe",Tabelle_Frageboegen[[#This Row],[Bisheriger Energieträger:]]))=TRUE,1,0)</f>
        <v>1</v>
      </c>
      <c r="P446" s="1">
        <f>IF(ISNUMBER(SEARCH("Holz",Tabelle_Frageboegen[[#This Row],[Bisheriger Energieträger:]]))=TRUE,1,0)</f>
        <v>0</v>
      </c>
      <c r="Q446" s="1">
        <f>IF(ISNUMBER(SEARCH("Pellets",Tabelle_Frageboegen[[#This Row],[Bisheriger Energieträger:]]))=TRUE,1,0)</f>
        <v>0</v>
      </c>
      <c r="R446" s="1">
        <f>IF(ISNUMBER(SEARCH("Hackschnitzel",Tabelle_Frageboegen[[#This Row],[Bisheriger Energieträger:]]))=TRUE,1,0)</f>
        <v>0</v>
      </c>
      <c r="S446" s="1">
        <f>IF(ISNUMBER(SEARCH("anderes",Tabelle_Frageboegen[[#This Row],[Bisheriger Energieträger:]]))=TRUE,1,0)</f>
        <v>0</v>
      </c>
      <c r="T446" s="2">
        <v>0</v>
      </c>
      <c r="U446" s="2">
        <v>0</v>
      </c>
      <c r="V446" s="2">
        <v>0</v>
      </c>
      <c r="W446" s="2">
        <v>0</v>
      </c>
      <c r="X446" s="2">
        <v>2900</v>
      </c>
      <c r="Y446" s="2">
        <v>0</v>
      </c>
      <c r="Z446" s="2">
        <v>0</v>
      </c>
      <c r="AA446" s="2">
        <v>0</v>
      </c>
      <c r="AB446" s="3">
        <f>IF(SUM(Tabelle_Frageboegen[[#This Row],[Heizöl (l/a)]:[Holzhackschnitzel (Schüttraummeter/a):]])=0,1,0)</f>
        <v>0</v>
      </c>
    </row>
    <row r="447" spans="1:28" x14ac:dyDescent="0.25">
      <c r="A447" s="1">
        <v>432</v>
      </c>
      <c r="B447" s="1" t="s">
        <v>58</v>
      </c>
      <c r="C447" s="1" t="s">
        <v>148</v>
      </c>
      <c r="D447" s="1" t="s">
        <v>4</v>
      </c>
      <c r="E447" s="1">
        <f>IF(Tabelle_Frageboegen[[#This Row],[Anschlussinteresse:]]="ja",1,0)</f>
        <v>1</v>
      </c>
      <c r="F447" s="1">
        <f>IF(Tabelle_Frageboegen[[#This Row],[Anschlussinteresse:]]="ja &amp; unklar",1,0)</f>
        <v>0</v>
      </c>
      <c r="G447" s="1">
        <f>IF(Tabelle_Frageboegen[[#This Row],[Anschlussinteresse:]]="unklar",1,0)</f>
        <v>0</v>
      </c>
      <c r="H447" s="1">
        <f>IF(Tabelle_Frageboegen[[#This Row],[Anschlussinteresse:]]="nein &amp; unklar",1,0)</f>
        <v>0</v>
      </c>
      <c r="I447" s="1">
        <f>IF(Tabelle_Frageboegen[[#This Row],[Anschlussinteresse:]]="nein",1,0)</f>
        <v>0</v>
      </c>
      <c r="J447" s="1" t="s">
        <v>10</v>
      </c>
      <c r="K447" s="1">
        <f>IF(ISNUMBER(SEARCH("Heizöl",Tabelle_Frageboegen[[#This Row],[Bisheriger Energieträger:]]))=TRUE,1,0)</f>
        <v>1</v>
      </c>
      <c r="L447" s="1">
        <f>IF(ISNUMBER(SEARCH("Erdgas",Tabelle_Frageboegen[[#This Row],[Bisheriger Energieträger:]]))=TRUE,1,0)</f>
        <v>0</v>
      </c>
      <c r="M447" s="1">
        <f>IF(ISNUMBER(SEARCH("Flüssiggas",Tabelle_Frageboegen[[#This Row],[Bisheriger Energieträger:]]))=TRUE,1,0)</f>
        <v>0</v>
      </c>
      <c r="N447" s="1">
        <f>IF(ISNUMBER(SEARCH("Strom",Tabelle_Frageboegen[[#This Row],[Bisheriger Energieträger:]]))=TRUE,1,0)</f>
        <v>0</v>
      </c>
      <c r="O447" s="1">
        <f>IF(ISNUMBER(SEARCH("Wärmepumpe",Tabelle_Frageboegen[[#This Row],[Bisheriger Energieträger:]]))=TRUE,1,0)</f>
        <v>0</v>
      </c>
      <c r="P447" s="1">
        <f>IF(ISNUMBER(SEARCH("Holz",Tabelle_Frageboegen[[#This Row],[Bisheriger Energieträger:]]))=TRUE,1,0)</f>
        <v>0</v>
      </c>
      <c r="Q447" s="1">
        <f>IF(ISNUMBER(SEARCH("Pellets",Tabelle_Frageboegen[[#This Row],[Bisheriger Energieträger:]]))=TRUE,1,0)</f>
        <v>0</v>
      </c>
      <c r="R447" s="1">
        <f>IF(ISNUMBER(SEARCH("Hackschnitzel",Tabelle_Frageboegen[[#This Row],[Bisheriger Energieträger:]]))=TRUE,1,0)</f>
        <v>0</v>
      </c>
      <c r="S447" s="1">
        <f>IF(ISNUMBER(SEARCH("anderes",Tabelle_Frageboegen[[#This Row],[Bisheriger Energieträger:]]))=TRUE,1,0)</f>
        <v>0</v>
      </c>
      <c r="T447" s="2">
        <v>1800</v>
      </c>
      <c r="U447" s="2">
        <v>0</v>
      </c>
      <c r="V447" s="2">
        <v>0</v>
      </c>
      <c r="W447" s="2">
        <v>0</v>
      </c>
      <c r="X447" s="2">
        <v>0</v>
      </c>
      <c r="Y447" s="2">
        <v>0</v>
      </c>
      <c r="Z447" s="2">
        <v>0</v>
      </c>
      <c r="AA447" s="2">
        <v>0</v>
      </c>
      <c r="AB447" s="3">
        <f>IF(SUM(Tabelle_Frageboegen[[#This Row],[Heizöl (l/a)]:[Holzhackschnitzel (Schüttraummeter/a):]])=0,1,0)</f>
        <v>0</v>
      </c>
    </row>
    <row r="448" spans="1:28" x14ac:dyDescent="0.25">
      <c r="A448" s="1">
        <v>433</v>
      </c>
      <c r="B448" s="1" t="s">
        <v>55</v>
      </c>
      <c r="C448" s="1" t="s">
        <v>140</v>
      </c>
      <c r="D448" s="1" t="s">
        <v>6</v>
      </c>
      <c r="E448" s="1">
        <f>IF(Tabelle_Frageboegen[[#This Row],[Anschlussinteresse:]]="ja",1,0)</f>
        <v>0</v>
      </c>
      <c r="F448" s="1">
        <f>IF(Tabelle_Frageboegen[[#This Row],[Anschlussinteresse:]]="ja &amp; unklar",1,0)</f>
        <v>0</v>
      </c>
      <c r="G448" s="1">
        <f>IF(Tabelle_Frageboegen[[#This Row],[Anschlussinteresse:]]="unklar",1,0)</f>
        <v>1</v>
      </c>
      <c r="H448" s="1">
        <f>IF(Tabelle_Frageboegen[[#This Row],[Anschlussinteresse:]]="nein &amp; unklar",1,0)</f>
        <v>0</v>
      </c>
      <c r="I448" s="1">
        <f>IF(Tabelle_Frageboegen[[#This Row],[Anschlussinteresse:]]="nein",1,0)</f>
        <v>0</v>
      </c>
      <c r="J448" s="1" t="s">
        <v>53</v>
      </c>
      <c r="K448" s="1">
        <f>IF(ISNUMBER(SEARCH("Heizöl",Tabelle_Frageboegen[[#This Row],[Bisheriger Energieträger:]]))=TRUE,1,0)</f>
        <v>0</v>
      </c>
      <c r="L448" s="1">
        <f>IF(ISNUMBER(SEARCH("Erdgas",Tabelle_Frageboegen[[#This Row],[Bisheriger Energieträger:]]))=TRUE,1,0)</f>
        <v>1</v>
      </c>
      <c r="M448" s="1">
        <f>IF(ISNUMBER(SEARCH("Flüssiggas",Tabelle_Frageboegen[[#This Row],[Bisheriger Energieträger:]]))=TRUE,1,0)</f>
        <v>0</v>
      </c>
      <c r="N448" s="1">
        <f>IF(ISNUMBER(SEARCH("Strom",Tabelle_Frageboegen[[#This Row],[Bisheriger Energieträger:]]))=TRUE,1,0)</f>
        <v>0</v>
      </c>
      <c r="O448" s="1">
        <f>IF(ISNUMBER(SEARCH("Wärmepumpe",Tabelle_Frageboegen[[#This Row],[Bisheriger Energieträger:]]))=TRUE,1,0)</f>
        <v>0</v>
      </c>
      <c r="P448" s="1">
        <f>IF(ISNUMBER(SEARCH("Holz",Tabelle_Frageboegen[[#This Row],[Bisheriger Energieträger:]]))=TRUE,1,0)</f>
        <v>1</v>
      </c>
      <c r="Q448" s="1">
        <f>IF(ISNUMBER(SEARCH("Pellets",Tabelle_Frageboegen[[#This Row],[Bisheriger Energieträger:]]))=TRUE,1,0)</f>
        <v>0</v>
      </c>
      <c r="R448" s="1">
        <f>IF(ISNUMBER(SEARCH("Hackschnitzel",Tabelle_Frageboegen[[#This Row],[Bisheriger Energieträger:]]))=TRUE,1,0)</f>
        <v>0</v>
      </c>
      <c r="S448" s="1">
        <f>IF(ISNUMBER(SEARCH("anderes",Tabelle_Frageboegen[[#This Row],[Bisheriger Energieträger:]]))=TRUE,1,0)</f>
        <v>0</v>
      </c>
      <c r="T448" s="2">
        <v>0</v>
      </c>
      <c r="U448" s="2">
        <v>1070</v>
      </c>
      <c r="V448" s="2">
        <v>0</v>
      </c>
      <c r="W448" s="2">
        <v>0</v>
      </c>
      <c r="X448" s="2">
        <v>0</v>
      </c>
      <c r="Y448" s="2">
        <v>5</v>
      </c>
      <c r="Z448" s="2">
        <v>0</v>
      </c>
      <c r="AA448" s="2">
        <v>0</v>
      </c>
      <c r="AB448" s="3">
        <f>IF(SUM(Tabelle_Frageboegen[[#This Row],[Heizöl (l/a)]:[Holzhackschnitzel (Schüttraummeter/a):]])=0,1,0)</f>
        <v>0</v>
      </c>
    </row>
    <row r="449" spans="1:28" x14ac:dyDescent="0.25">
      <c r="A449" s="1">
        <v>434</v>
      </c>
      <c r="B449" s="1" t="s">
        <v>71</v>
      </c>
      <c r="C449" s="1" t="s">
        <v>145</v>
      </c>
      <c r="D449" s="1" t="s">
        <v>8</v>
      </c>
      <c r="E449" s="1">
        <f>IF(Tabelle_Frageboegen[[#This Row],[Anschlussinteresse:]]="ja",1,0)</f>
        <v>0</v>
      </c>
      <c r="F449" s="1">
        <f>IF(Tabelle_Frageboegen[[#This Row],[Anschlussinteresse:]]="ja &amp; unklar",1,0)</f>
        <v>0</v>
      </c>
      <c r="G449" s="1">
        <f>IF(Tabelle_Frageboegen[[#This Row],[Anschlussinteresse:]]="unklar",1,0)</f>
        <v>0</v>
      </c>
      <c r="H449" s="1">
        <f>IF(Tabelle_Frageboegen[[#This Row],[Anschlussinteresse:]]="nein &amp; unklar",1,0)</f>
        <v>0</v>
      </c>
      <c r="I449" s="1">
        <f>IF(Tabelle_Frageboegen[[#This Row],[Anschlussinteresse:]]="nein",1,0)</f>
        <v>1</v>
      </c>
      <c r="J449" s="1" t="s">
        <v>43</v>
      </c>
      <c r="K449" s="1">
        <f>IF(ISNUMBER(SEARCH("Heizöl",Tabelle_Frageboegen[[#This Row],[Bisheriger Energieträger:]]))=TRUE,1,0)</f>
        <v>0</v>
      </c>
      <c r="L449" s="1">
        <f>IF(ISNUMBER(SEARCH("Erdgas",Tabelle_Frageboegen[[#This Row],[Bisheriger Energieträger:]]))=TRUE,1,0)</f>
        <v>0</v>
      </c>
      <c r="M449" s="1">
        <f>IF(ISNUMBER(SEARCH("Flüssiggas",Tabelle_Frageboegen[[#This Row],[Bisheriger Energieträger:]]))=TRUE,1,0)</f>
        <v>0</v>
      </c>
      <c r="N449" s="1">
        <f>IF(ISNUMBER(SEARCH("Strom",Tabelle_Frageboegen[[#This Row],[Bisheriger Energieträger:]]))=TRUE,1,0)</f>
        <v>0</v>
      </c>
      <c r="O449" s="1">
        <f>IF(ISNUMBER(SEARCH("Wärmepumpe",Tabelle_Frageboegen[[#This Row],[Bisheriger Energieträger:]]))=TRUE,1,0)</f>
        <v>0</v>
      </c>
      <c r="P449" s="1">
        <f>IF(ISNUMBER(SEARCH("Holz",Tabelle_Frageboegen[[#This Row],[Bisheriger Energieträger:]]))=TRUE,1,0)</f>
        <v>1</v>
      </c>
      <c r="Q449" s="1">
        <f>IF(ISNUMBER(SEARCH("Pellets",Tabelle_Frageboegen[[#This Row],[Bisheriger Energieträger:]]))=TRUE,1,0)</f>
        <v>1</v>
      </c>
      <c r="R449" s="1">
        <f>IF(ISNUMBER(SEARCH("Hackschnitzel",Tabelle_Frageboegen[[#This Row],[Bisheriger Energieträger:]]))=TRUE,1,0)</f>
        <v>0</v>
      </c>
      <c r="S449" s="1">
        <f>IF(ISNUMBER(SEARCH("anderes",Tabelle_Frageboegen[[#This Row],[Bisheriger Energieträger:]]))=TRUE,1,0)</f>
        <v>0</v>
      </c>
      <c r="T449" s="2">
        <v>0</v>
      </c>
      <c r="U449" s="2">
        <v>0</v>
      </c>
      <c r="V449" s="2">
        <v>0</v>
      </c>
      <c r="W449" s="2">
        <v>0</v>
      </c>
      <c r="X449" s="2">
        <v>0</v>
      </c>
      <c r="Y449" s="2">
        <v>0</v>
      </c>
      <c r="Z449" s="2">
        <v>6000</v>
      </c>
      <c r="AA449" s="2">
        <v>0</v>
      </c>
      <c r="AB449" s="3">
        <f>IF(SUM(Tabelle_Frageboegen[[#This Row],[Heizöl (l/a)]:[Holzhackschnitzel (Schüttraummeter/a):]])=0,1,0)</f>
        <v>0</v>
      </c>
    </row>
    <row r="450" spans="1:28" x14ac:dyDescent="0.25">
      <c r="A450" s="1">
        <v>435</v>
      </c>
      <c r="B450" s="1" t="s">
        <v>101</v>
      </c>
      <c r="C450" s="1" t="s">
        <v>140</v>
      </c>
      <c r="D450" s="1" t="s">
        <v>8</v>
      </c>
      <c r="E450" s="1">
        <f>IF(Tabelle_Frageboegen[[#This Row],[Anschlussinteresse:]]="ja",1,0)</f>
        <v>0</v>
      </c>
      <c r="F450" s="1">
        <f>IF(Tabelle_Frageboegen[[#This Row],[Anschlussinteresse:]]="ja &amp; unklar",1,0)</f>
        <v>0</v>
      </c>
      <c r="G450" s="1">
        <f>IF(Tabelle_Frageboegen[[#This Row],[Anschlussinteresse:]]="unklar",1,0)</f>
        <v>0</v>
      </c>
      <c r="H450" s="1">
        <f>IF(Tabelle_Frageboegen[[#This Row],[Anschlussinteresse:]]="nein &amp; unklar",1,0)</f>
        <v>0</v>
      </c>
      <c r="I450" s="1">
        <f>IF(Tabelle_Frageboegen[[#This Row],[Anschlussinteresse:]]="nein",1,0)</f>
        <v>1</v>
      </c>
      <c r="J450" s="1" t="s">
        <v>47</v>
      </c>
      <c r="K450" s="1">
        <f>IF(ISNUMBER(SEARCH("Heizöl",Tabelle_Frageboegen[[#This Row],[Bisheriger Energieträger:]]))=TRUE,1,0)</f>
        <v>0</v>
      </c>
      <c r="L450" s="1">
        <f>IF(ISNUMBER(SEARCH("Erdgas",Tabelle_Frageboegen[[#This Row],[Bisheriger Energieträger:]]))=TRUE,1,0)</f>
        <v>0</v>
      </c>
      <c r="M450" s="1">
        <f>IF(ISNUMBER(SEARCH("Flüssiggas",Tabelle_Frageboegen[[#This Row],[Bisheriger Energieträger:]]))=TRUE,1,0)</f>
        <v>0</v>
      </c>
      <c r="N450" s="1">
        <f>IF(ISNUMBER(SEARCH("Strom",Tabelle_Frageboegen[[#This Row],[Bisheriger Energieträger:]]))=TRUE,1,0)</f>
        <v>0</v>
      </c>
      <c r="O450" s="1">
        <f>IF(ISNUMBER(SEARCH("Wärmepumpe",Tabelle_Frageboegen[[#This Row],[Bisheriger Energieträger:]]))=TRUE,1,0)</f>
        <v>0</v>
      </c>
      <c r="P450" s="1">
        <f>IF(ISNUMBER(SEARCH("Holz",Tabelle_Frageboegen[[#This Row],[Bisheriger Energieträger:]]))=TRUE,1,0)</f>
        <v>0</v>
      </c>
      <c r="Q450" s="1">
        <f>IF(ISNUMBER(SEARCH("Pellets",Tabelle_Frageboegen[[#This Row],[Bisheriger Energieträger:]]))=TRUE,1,0)</f>
        <v>0</v>
      </c>
      <c r="R450" s="1">
        <f>IF(ISNUMBER(SEARCH("Hackschnitzel",Tabelle_Frageboegen[[#This Row],[Bisheriger Energieträger:]]))=TRUE,1,0)</f>
        <v>0</v>
      </c>
      <c r="S450" s="1">
        <f>IF(ISNUMBER(SEARCH("anderes",Tabelle_Frageboegen[[#This Row],[Bisheriger Energieträger:]]))=TRUE,1,0)</f>
        <v>1</v>
      </c>
      <c r="T450" s="2">
        <v>0</v>
      </c>
      <c r="U450" s="2">
        <v>0</v>
      </c>
      <c r="V450" s="2">
        <v>0</v>
      </c>
      <c r="W450" s="2">
        <v>0</v>
      </c>
      <c r="X450" s="2">
        <v>0</v>
      </c>
      <c r="Y450" s="2">
        <v>0</v>
      </c>
      <c r="Z450" s="2">
        <v>18000</v>
      </c>
      <c r="AA450" s="2">
        <v>0</v>
      </c>
      <c r="AB450" s="3">
        <f>IF(SUM(Tabelle_Frageboegen[[#This Row],[Heizöl (l/a)]:[Holzhackschnitzel (Schüttraummeter/a):]])=0,1,0)</f>
        <v>0</v>
      </c>
    </row>
    <row r="451" spans="1:28" x14ac:dyDescent="0.25">
      <c r="A451" s="1">
        <v>436</v>
      </c>
      <c r="B451" s="1" t="s">
        <v>54</v>
      </c>
      <c r="C451" s="1" t="s">
        <v>140</v>
      </c>
      <c r="D451" s="1" t="s">
        <v>8</v>
      </c>
      <c r="E451" s="1">
        <f>IF(Tabelle_Frageboegen[[#This Row],[Anschlussinteresse:]]="ja",1,0)</f>
        <v>0</v>
      </c>
      <c r="F451" s="1">
        <f>IF(Tabelle_Frageboegen[[#This Row],[Anschlussinteresse:]]="ja &amp; unklar",1,0)</f>
        <v>0</v>
      </c>
      <c r="G451" s="1">
        <f>IF(Tabelle_Frageboegen[[#This Row],[Anschlussinteresse:]]="unklar",1,0)</f>
        <v>0</v>
      </c>
      <c r="H451" s="1">
        <f>IF(Tabelle_Frageboegen[[#This Row],[Anschlussinteresse:]]="nein &amp; unklar",1,0)</f>
        <v>0</v>
      </c>
      <c r="I451" s="1">
        <f>IF(Tabelle_Frageboegen[[#This Row],[Anschlussinteresse:]]="nein",1,0)</f>
        <v>1</v>
      </c>
      <c r="J451" s="1" t="s">
        <v>32</v>
      </c>
      <c r="K451" s="1">
        <f>IF(ISNUMBER(SEARCH("Heizöl",Tabelle_Frageboegen[[#This Row],[Bisheriger Energieträger:]]))=TRUE,1,0)</f>
        <v>0</v>
      </c>
      <c r="L451" s="1">
        <f>IF(ISNUMBER(SEARCH("Erdgas",Tabelle_Frageboegen[[#This Row],[Bisheriger Energieträger:]]))=TRUE,1,0)</f>
        <v>0</v>
      </c>
      <c r="M451" s="1">
        <f>IF(ISNUMBER(SEARCH("Flüssiggas",Tabelle_Frageboegen[[#This Row],[Bisheriger Energieträger:]]))=TRUE,1,0)</f>
        <v>0</v>
      </c>
      <c r="N451" s="1">
        <f>IF(ISNUMBER(SEARCH("Strom",Tabelle_Frageboegen[[#This Row],[Bisheriger Energieträger:]]))=TRUE,1,0)</f>
        <v>0</v>
      </c>
      <c r="O451" s="1">
        <f>IF(ISNUMBER(SEARCH("Wärmepumpe",Tabelle_Frageboegen[[#This Row],[Bisheriger Energieträger:]]))=TRUE,1,0)</f>
        <v>0</v>
      </c>
      <c r="P451" s="1">
        <f>IF(ISNUMBER(SEARCH("Holz",Tabelle_Frageboegen[[#This Row],[Bisheriger Energieträger:]]))=TRUE,1,0)</f>
        <v>0</v>
      </c>
      <c r="Q451" s="1">
        <f>IF(ISNUMBER(SEARCH("Pellets",Tabelle_Frageboegen[[#This Row],[Bisheriger Energieträger:]]))=TRUE,1,0)</f>
        <v>0</v>
      </c>
      <c r="R451" s="1">
        <f>IF(ISNUMBER(SEARCH("Hackschnitzel",Tabelle_Frageboegen[[#This Row],[Bisheriger Energieträger:]]))=TRUE,1,0)</f>
        <v>0</v>
      </c>
      <c r="S451" s="1">
        <f>IF(ISNUMBER(SEARCH("anderes",Tabelle_Frageboegen[[#This Row],[Bisheriger Energieträger:]]))=TRUE,1,0)</f>
        <v>0</v>
      </c>
      <c r="T451" s="2">
        <v>0</v>
      </c>
      <c r="U451" s="2">
        <v>0</v>
      </c>
      <c r="V451" s="2">
        <v>0</v>
      </c>
      <c r="W451" s="2">
        <v>0</v>
      </c>
      <c r="X451" s="2">
        <v>0</v>
      </c>
      <c r="Y451" s="2">
        <v>0</v>
      </c>
      <c r="Z451" s="2">
        <v>0</v>
      </c>
      <c r="AA451" s="2">
        <v>0</v>
      </c>
      <c r="AB451" s="3">
        <f>IF(SUM(Tabelle_Frageboegen[[#This Row],[Heizöl (l/a)]:[Holzhackschnitzel (Schüttraummeter/a):]])=0,1,0)</f>
        <v>1</v>
      </c>
    </row>
    <row r="452" spans="1:28" x14ac:dyDescent="0.25">
      <c r="A452" s="1">
        <v>437</v>
      </c>
      <c r="B452" s="1" t="s">
        <v>54</v>
      </c>
      <c r="C452" s="1" t="s">
        <v>140</v>
      </c>
      <c r="D452" s="1" t="s">
        <v>8</v>
      </c>
      <c r="E452" s="1">
        <f>IF(Tabelle_Frageboegen[[#This Row],[Anschlussinteresse:]]="ja",1,0)</f>
        <v>0</v>
      </c>
      <c r="F452" s="1">
        <f>IF(Tabelle_Frageboegen[[#This Row],[Anschlussinteresse:]]="ja &amp; unklar",1,0)</f>
        <v>0</v>
      </c>
      <c r="G452" s="1">
        <f>IF(Tabelle_Frageboegen[[#This Row],[Anschlussinteresse:]]="unklar",1,0)</f>
        <v>0</v>
      </c>
      <c r="H452" s="1">
        <f>IF(Tabelle_Frageboegen[[#This Row],[Anschlussinteresse:]]="nein &amp; unklar",1,0)</f>
        <v>0</v>
      </c>
      <c r="I452" s="1">
        <f>IF(Tabelle_Frageboegen[[#This Row],[Anschlussinteresse:]]="nein",1,0)</f>
        <v>1</v>
      </c>
      <c r="J452" s="1" t="s">
        <v>32</v>
      </c>
      <c r="K452" s="1">
        <f>IF(ISNUMBER(SEARCH("Heizöl",Tabelle_Frageboegen[[#This Row],[Bisheriger Energieträger:]]))=TRUE,1,0)</f>
        <v>0</v>
      </c>
      <c r="L452" s="1">
        <f>IF(ISNUMBER(SEARCH("Erdgas",Tabelle_Frageboegen[[#This Row],[Bisheriger Energieträger:]]))=TRUE,1,0)</f>
        <v>0</v>
      </c>
      <c r="M452" s="1">
        <f>IF(ISNUMBER(SEARCH("Flüssiggas",Tabelle_Frageboegen[[#This Row],[Bisheriger Energieträger:]]))=TRUE,1,0)</f>
        <v>0</v>
      </c>
      <c r="N452" s="1">
        <f>IF(ISNUMBER(SEARCH("Strom",Tabelle_Frageboegen[[#This Row],[Bisheriger Energieträger:]]))=TRUE,1,0)</f>
        <v>0</v>
      </c>
      <c r="O452" s="1">
        <f>IF(ISNUMBER(SEARCH("Wärmepumpe",Tabelle_Frageboegen[[#This Row],[Bisheriger Energieträger:]]))=TRUE,1,0)</f>
        <v>0</v>
      </c>
      <c r="P452" s="1">
        <f>IF(ISNUMBER(SEARCH("Holz",Tabelle_Frageboegen[[#This Row],[Bisheriger Energieträger:]]))=TRUE,1,0)</f>
        <v>0</v>
      </c>
      <c r="Q452" s="1">
        <f>IF(ISNUMBER(SEARCH("Pellets",Tabelle_Frageboegen[[#This Row],[Bisheriger Energieträger:]]))=TRUE,1,0)</f>
        <v>0</v>
      </c>
      <c r="R452" s="1">
        <f>IF(ISNUMBER(SEARCH("Hackschnitzel",Tabelle_Frageboegen[[#This Row],[Bisheriger Energieträger:]]))=TRUE,1,0)</f>
        <v>0</v>
      </c>
      <c r="S452" s="1">
        <f>IF(ISNUMBER(SEARCH("anderes",Tabelle_Frageboegen[[#This Row],[Bisheriger Energieträger:]]))=TRUE,1,0)</f>
        <v>0</v>
      </c>
      <c r="T452" s="2">
        <v>0</v>
      </c>
      <c r="U452" s="2">
        <v>0</v>
      </c>
      <c r="V452" s="2">
        <v>0</v>
      </c>
      <c r="W452" s="2">
        <v>0</v>
      </c>
      <c r="X452" s="2">
        <v>0</v>
      </c>
      <c r="Y452" s="2">
        <v>0</v>
      </c>
      <c r="Z452" s="2">
        <v>0</v>
      </c>
      <c r="AA452" s="2">
        <v>0</v>
      </c>
      <c r="AB452" s="3">
        <f>IF(SUM(Tabelle_Frageboegen[[#This Row],[Heizöl (l/a)]:[Holzhackschnitzel (Schüttraummeter/a):]])=0,1,0)</f>
        <v>1</v>
      </c>
    </row>
    <row r="453" spans="1:28" x14ac:dyDescent="0.25">
      <c r="A453" s="1">
        <v>438</v>
      </c>
      <c r="B453" s="1" t="s">
        <v>100</v>
      </c>
      <c r="C453" s="1" t="s">
        <v>140</v>
      </c>
      <c r="D453" s="1" t="s">
        <v>8</v>
      </c>
      <c r="E453" s="1">
        <f>IF(Tabelle_Frageboegen[[#This Row],[Anschlussinteresse:]]="ja",1,0)</f>
        <v>0</v>
      </c>
      <c r="F453" s="1">
        <f>IF(Tabelle_Frageboegen[[#This Row],[Anschlussinteresse:]]="ja &amp; unklar",1,0)</f>
        <v>0</v>
      </c>
      <c r="G453" s="1">
        <f>IF(Tabelle_Frageboegen[[#This Row],[Anschlussinteresse:]]="unklar",1,0)</f>
        <v>0</v>
      </c>
      <c r="H453" s="1">
        <f>IF(Tabelle_Frageboegen[[#This Row],[Anschlussinteresse:]]="nein &amp; unklar",1,0)</f>
        <v>0</v>
      </c>
      <c r="I453" s="1">
        <f>IF(Tabelle_Frageboegen[[#This Row],[Anschlussinteresse:]]="nein",1,0)</f>
        <v>1</v>
      </c>
      <c r="J453" s="1" t="s">
        <v>32</v>
      </c>
      <c r="K453" s="1">
        <f>IF(ISNUMBER(SEARCH("Heizöl",Tabelle_Frageboegen[[#This Row],[Bisheriger Energieträger:]]))=TRUE,1,0)</f>
        <v>0</v>
      </c>
      <c r="L453" s="1">
        <f>IF(ISNUMBER(SEARCH("Erdgas",Tabelle_Frageboegen[[#This Row],[Bisheriger Energieträger:]]))=TRUE,1,0)</f>
        <v>0</v>
      </c>
      <c r="M453" s="1">
        <f>IF(ISNUMBER(SEARCH("Flüssiggas",Tabelle_Frageboegen[[#This Row],[Bisheriger Energieträger:]]))=TRUE,1,0)</f>
        <v>0</v>
      </c>
      <c r="N453" s="1">
        <f>IF(ISNUMBER(SEARCH("Strom",Tabelle_Frageboegen[[#This Row],[Bisheriger Energieträger:]]))=TRUE,1,0)</f>
        <v>0</v>
      </c>
      <c r="O453" s="1">
        <f>IF(ISNUMBER(SEARCH("Wärmepumpe",Tabelle_Frageboegen[[#This Row],[Bisheriger Energieträger:]]))=TRUE,1,0)</f>
        <v>0</v>
      </c>
      <c r="P453" s="1">
        <f>IF(ISNUMBER(SEARCH("Holz",Tabelle_Frageboegen[[#This Row],[Bisheriger Energieträger:]]))=TRUE,1,0)</f>
        <v>0</v>
      </c>
      <c r="Q453" s="1">
        <f>IF(ISNUMBER(SEARCH("Pellets",Tabelle_Frageboegen[[#This Row],[Bisheriger Energieträger:]]))=TRUE,1,0)</f>
        <v>0</v>
      </c>
      <c r="R453" s="1">
        <f>IF(ISNUMBER(SEARCH("Hackschnitzel",Tabelle_Frageboegen[[#This Row],[Bisheriger Energieträger:]]))=TRUE,1,0)</f>
        <v>0</v>
      </c>
      <c r="S453" s="1">
        <f>IF(ISNUMBER(SEARCH("anderes",Tabelle_Frageboegen[[#This Row],[Bisheriger Energieträger:]]))=TRUE,1,0)</f>
        <v>0</v>
      </c>
      <c r="T453" s="2">
        <v>0</v>
      </c>
      <c r="U453" s="2">
        <v>0</v>
      </c>
      <c r="V453" s="2">
        <v>0</v>
      </c>
      <c r="W453" s="2">
        <v>0</v>
      </c>
      <c r="X453" s="2">
        <v>0</v>
      </c>
      <c r="Y453" s="2">
        <v>0</v>
      </c>
      <c r="Z453" s="2">
        <v>0</v>
      </c>
      <c r="AA453" s="2">
        <v>0</v>
      </c>
      <c r="AB453" s="3">
        <f>IF(SUM(Tabelle_Frageboegen[[#This Row],[Heizöl (l/a)]:[Holzhackschnitzel (Schüttraummeter/a):]])=0,1,0)</f>
        <v>1</v>
      </c>
    </row>
    <row r="454" spans="1:28" ht="30" x14ac:dyDescent="0.25">
      <c r="A454" s="1">
        <v>439</v>
      </c>
      <c r="B454" s="1" t="s">
        <v>68</v>
      </c>
      <c r="C454" s="1" t="s">
        <v>143</v>
      </c>
      <c r="D454" s="1" t="s">
        <v>8</v>
      </c>
      <c r="E454" s="1">
        <f>IF(Tabelle_Frageboegen[[#This Row],[Anschlussinteresse:]]="ja",1,0)</f>
        <v>0</v>
      </c>
      <c r="F454" s="1">
        <f>IF(Tabelle_Frageboegen[[#This Row],[Anschlussinteresse:]]="ja &amp; unklar",1,0)</f>
        <v>0</v>
      </c>
      <c r="G454" s="1">
        <f>IF(Tabelle_Frageboegen[[#This Row],[Anschlussinteresse:]]="unklar",1,0)</f>
        <v>0</v>
      </c>
      <c r="H454" s="1">
        <f>IF(Tabelle_Frageboegen[[#This Row],[Anschlussinteresse:]]="nein &amp; unklar",1,0)</f>
        <v>0</v>
      </c>
      <c r="I454" s="1">
        <f>IF(Tabelle_Frageboegen[[#This Row],[Anschlussinteresse:]]="nein",1,0)</f>
        <v>1</v>
      </c>
      <c r="J454" s="1" t="s">
        <v>32</v>
      </c>
      <c r="K454" s="1">
        <f>IF(ISNUMBER(SEARCH("Heizöl",Tabelle_Frageboegen[[#This Row],[Bisheriger Energieträger:]]))=TRUE,1,0)</f>
        <v>0</v>
      </c>
      <c r="L454" s="1">
        <f>IF(ISNUMBER(SEARCH("Erdgas",Tabelle_Frageboegen[[#This Row],[Bisheriger Energieträger:]]))=TRUE,1,0)</f>
        <v>0</v>
      </c>
      <c r="M454" s="1">
        <f>IF(ISNUMBER(SEARCH("Flüssiggas",Tabelle_Frageboegen[[#This Row],[Bisheriger Energieträger:]]))=TRUE,1,0)</f>
        <v>0</v>
      </c>
      <c r="N454" s="1">
        <f>IF(ISNUMBER(SEARCH("Strom",Tabelle_Frageboegen[[#This Row],[Bisheriger Energieträger:]]))=TRUE,1,0)</f>
        <v>0</v>
      </c>
      <c r="O454" s="1">
        <f>IF(ISNUMBER(SEARCH("Wärmepumpe",Tabelle_Frageboegen[[#This Row],[Bisheriger Energieträger:]]))=TRUE,1,0)</f>
        <v>0</v>
      </c>
      <c r="P454" s="1">
        <f>IF(ISNUMBER(SEARCH("Holz",Tabelle_Frageboegen[[#This Row],[Bisheriger Energieträger:]]))=TRUE,1,0)</f>
        <v>0</v>
      </c>
      <c r="Q454" s="1">
        <f>IF(ISNUMBER(SEARCH("Pellets",Tabelle_Frageboegen[[#This Row],[Bisheriger Energieträger:]]))=TRUE,1,0)</f>
        <v>0</v>
      </c>
      <c r="R454" s="1">
        <f>IF(ISNUMBER(SEARCH("Hackschnitzel",Tabelle_Frageboegen[[#This Row],[Bisheriger Energieträger:]]))=TRUE,1,0)</f>
        <v>0</v>
      </c>
      <c r="S454" s="1">
        <f>IF(ISNUMBER(SEARCH("anderes",Tabelle_Frageboegen[[#This Row],[Bisheriger Energieträger:]]))=TRUE,1,0)</f>
        <v>0</v>
      </c>
      <c r="T454" s="2">
        <v>0</v>
      </c>
      <c r="U454" s="2">
        <v>0</v>
      </c>
      <c r="V454" s="2">
        <v>0</v>
      </c>
      <c r="W454" s="2">
        <v>0</v>
      </c>
      <c r="X454" s="2">
        <v>0</v>
      </c>
      <c r="Y454" s="2">
        <v>0</v>
      </c>
      <c r="Z454" s="2">
        <v>0</v>
      </c>
      <c r="AA454" s="2">
        <v>0</v>
      </c>
      <c r="AB454" s="3">
        <f>IF(SUM(Tabelle_Frageboegen[[#This Row],[Heizöl (l/a)]:[Holzhackschnitzel (Schüttraummeter/a):]])=0,1,0)</f>
        <v>1</v>
      </c>
    </row>
    <row r="455" spans="1:28" x14ac:dyDescent="0.25">
      <c r="A455" s="1">
        <v>440</v>
      </c>
      <c r="B455" s="1" t="s">
        <v>61</v>
      </c>
      <c r="C455" s="1" t="s">
        <v>140</v>
      </c>
      <c r="D455" s="1" t="s">
        <v>6</v>
      </c>
      <c r="E455" s="1">
        <f>IF(Tabelle_Frageboegen[[#This Row],[Anschlussinteresse:]]="ja",1,0)</f>
        <v>0</v>
      </c>
      <c r="F455" s="1">
        <f>IF(Tabelle_Frageboegen[[#This Row],[Anschlussinteresse:]]="ja &amp; unklar",1,0)</f>
        <v>0</v>
      </c>
      <c r="G455" s="1">
        <f>IF(Tabelle_Frageboegen[[#This Row],[Anschlussinteresse:]]="unklar",1,0)</f>
        <v>1</v>
      </c>
      <c r="H455" s="1">
        <f>IF(Tabelle_Frageboegen[[#This Row],[Anschlussinteresse:]]="nein &amp; unklar",1,0)</f>
        <v>0</v>
      </c>
      <c r="I455" s="1">
        <f>IF(Tabelle_Frageboegen[[#This Row],[Anschlussinteresse:]]="nein",1,0)</f>
        <v>0</v>
      </c>
      <c r="J455" s="1" t="s">
        <v>10</v>
      </c>
      <c r="K455" s="1">
        <f>IF(ISNUMBER(SEARCH("Heizöl",Tabelle_Frageboegen[[#This Row],[Bisheriger Energieträger:]]))=TRUE,1,0)</f>
        <v>1</v>
      </c>
      <c r="L455" s="1">
        <f>IF(ISNUMBER(SEARCH("Erdgas",Tabelle_Frageboegen[[#This Row],[Bisheriger Energieträger:]]))=TRUE,1,0)</f>
        <v>0</v>
      </c>
      <c r="M455" s="1">
        <f>IF(ISNUMBER(SEARCH("Flüssiggas",Tabelle_Frageboegen[[#This Row],[Bisheriger Energieträger:]]))=TRUE,1,0)</f>
        <v>0</v>
      </c>
      <c r="N455" s="1">
        <f>IF(ISNUMBER(SEARCH("Strom",Tabelle_Frageboegen[[#This Row],[Bisheriger Energieträger:]]))=TRUE,1,0)</f>
        <v>0</v>
      </c>
      <c r="O455" s="1">
        <f>IF(ISNUMBER(SEARCH("Wärmepumpe",Tabelle_Frageboegen[[#This Row],[Bisheriger Energieträger:]]))=TRUE,1,0)</f>
        <v>0</v>
      </c>
      <c r="P455" s="1">
        <f>IF(ISNUMBER(SEARCH("Holz",Tabelle_Frageboegen[[#This Row],[Bisheriger Energieträger:]]))=TRUE,1,0)</f>
        <v>0</v>
      </c>
      <c r="Q455" s="1">
        <f>IF(ISNUMBER(SEARCH("Pellets",Tabelle_Frageboegen[[#This Row],[Bisheriger Energieträger:]]))=TRUE,1,0)</f>
        <v>0</v>
      </c>
      <c r="R455" s="1">
        <f>IF(ISNUMBER(SEARCH("Hackschnitzel",Tabelle_Frageboegen[[#This Row],[Bisheriger Energieträger:]]))=TRUE,1,0)</f>
        <v>0</v>
      </c>
      <c r="S455" s="1">
        <f>IF(ISNUMBER(SEARCH("anderes",Tabelle_Frageboegen[[#This Row],[Bisheriger Energieträger:]]))=TRUE,1,0)</f>
        <v>0</v>
      </c>
      <c r="T455" s="2">
        <v>2800</v>
      </c>
      <c r="U455" s="2">
        <v>0</v>
      </c>
      <c r="V455" s="2">
        <v>0</v>
      </c>
      <c r="W455" s="2">
        <v>0</v>
      </c>
      <c r="X455" s="2">
        <v>0</v>
      </c>
      <c r="Y455" s="2">
        <v>0</v>
      </c>
      <c r="Z455" s="2">
        <v>0</v>
      </c>
      <c r="AA455" s="2">
        <v>0</v>
      </c>
      <c r="AB455" s="3">
        <f>IF(SUM(Tabelle_Frageboegen[[#This Row],[Heizöl (l/a)]:[Holzhackschnitzel (Schüttraummeter/a):]])=0,1,0)</f>
        <v>0</v>
      </c>
    </row>
    <row r="456" spans="1:28" x14ac:dyDescent="0.25">
      <c r="A456" s="1">
        <v>441</v>
      </c>
      <c r="B456" s="1" t="s">
        <v>74</v>
      </c>
      <c r="C456" s="1" t="s">
        <v>143</v>
      </c>
      <c r="D456" s="1" t="s">
        <v>4</v>
      </c>
      <c r="E456" s="1">
        <f>IF(Tabelle_Frageboegen[[#This Row],[Anschlussinteresse:]]="ja",1,0)</f>
        <v>1</v>
      </c>
      <c r="F456" s="1">
        <f>IF(Tabelle_Frageboegen[[#This Row],[Anschlussinteresse:]]="ja &amp; unklar",1,0)</f>
        <v>0</v>
      </c>
      <c r="G456" s="1">
        <f>IF(Tabelle_Frageboegen[[#This Row],[Anschlussinteresse:]]="unklar",1,0)</f>
        <v>0</v>
      </c>
      <c r="H456" s="1">
        <f>IF(Tabelle_Frageboegen[[#This Row],[Anschlussinteresse:]]="nein &amp; unklar",1,0)</f>
        <v>0</v>
      </c>
      <c r="I456" s="1">
        <f>IF(Tabelle_Frageboegen[[#This Row],[Anschlussinteresse:]]="nein",1,0)</f>
        <v>0</v>
      </c>
      <c r="J456" s="1" t="s">
        <v>11</v>
      </c>
      <c r="K456" s="1">
        <f>IF(ISNUMBER(SEARCH("Heizöl",Tabelle_Frageboegen[[#This Row],[Bisheriger Energieträger:]]))=TRUE,1,0)</f>
        <v>0</v>
      </c>
      <c r="L456" s="1">
        <f>IF(ISNUMBER(SEARCH("Erdgas",Tabelle_Frageboegen[[#This Row],[Bisheriger Energieträger:]]))=TRUE,1,0)</f>
        <v>1</v>
      </c>
      <c r="M456" s="1">
        <f>IF(ISNUMBER(SEARCH("Flüssiggas",Tabelle_Frageboegen[[#This Row],[Bisheriger Energieträger:]]))=TRUE,1,0)</f>
        <v>0</v>
      </c>
      <c r="N456" s="1">
        <f>IF(ISNUMBER(SEARCH("Strom",Tabelle_Frageboegen[[#This Row],[Bisheriger Energieträger:]]))=TRUE,1,0)</f>
        <v>0</v>
      </c>
      <c r="O456" s="1">
        <f>IF(ISNUMBER(SEARCH("Wärmepumpe",Tabelle_Frageboegen[[#This Row],[Bisheriger Energieträger:]]))=TRUE,1,0)</f>
        <v>0</v>
      </c>
      <c r="P456" s="1">
        <f>IF(ISNUMBER(SEARCH("Holz",Tabelle_Frageboegen[[#This Row],[Bisheriger Energieträger:]]))=TRUE,1,0)</f>
        <v>0</v>
      </c>
      <c r="Q456" s="1">
        <f>IF(ISNUMBER(SEARCH("Pellets",Tabelle_Frageboegen[[#This Row],[Bisheriger Energieträger:]]))=TRUE,1,0)</f>
        <v>0</v>
      </c>
      <c r="R456" s="1">
        <f>IF(ISNUMBER(SEARCH("Hackschnitzel",Tabelle_Frageboegen[[#This Row],[Bisheriger Energieträger:]]))=TRUE,1,0)</f>
        <v>0</v>
      </c>
      <c r="S456" s="1">
        <f>IF(ISNUMBER(SEARCH("anderes",Tabelle_Frageboegen[[#This Row],[Bisheriger Energieträger:]]))=TRUE,1,0)</f>
        <v>0</v>
      </c>
      <c r="T456" s="2">
        <v>0</v>
      </c>
      <c r="U456" s="2">
        <v>20</v>
      </c>
      <c r="V456" s="2">
        <v>0</v>
      </c>
      <c r="W456" s="2">
        <v>0</v>
      </c>
      <c r="X456" s="2">
        <v>0</v>
      </c>
      <c r="Y456" s="2">
        <v>0</v>
      </c>
      <c r="Z456" s="2">
        <v>0</v>
      </c>
      <c r="AA456" s="2">
        <v>0</v>
      </c>
      <c r="AB456" s="3">
        <f>IF(SUM(Tabelle_Frageboegen[[#This Row],[Heizöl (l/a)]:[Holzhackschnitzel (Schüttraummeter/a):]])=0,1,0)</f>
        <v>0</v>
      </c>
    </row>
    <row r="457" spans="1:28" x14ac:dyDescent="0.25">
      <c r="A457" s="1">
        <v>442</v>
      </c>
      <c r="B457" s="1" t="s">
        <v>87</v>
      </c>
      <c r="C457" s="1" t="s">
        <v>140</v>
      </c>
      <c r="D457" s="1" t="s">
        <v>4</v>
      </c>
      <c r="E457" s="1">
        <f>IF(Tabelle_Frageboegen[[#This Row],[Anschlussinteresse:]]="ja",1,0)</f>
        <v>1</v>
      </c>
      <c r="F457" s="1">
        <f>IF(Tabelle_Frageboegen[[#This Row],[Anschlussinteresse:]]="ja &amp; unklar",1,0)</f>
        <v>0</v>
      </c>
      <c r="G457" s="1">
        <f>IF(Tabelle_Frageboegen[[#This Row],[Anschlussinteresse:]]="unklar",1,0)</f>
        <v>0</v>
      </c>
      <c r="H457" s="1">
        <f>IF(Tabelle_Frageboegen[[#This Row],[Anschlussinteresse:]]="nein &amp; unklar",1,0)</f>
        <v>0</v>
      </c>
      <c r="I457" s="1">
        <f>IF(Tabelle_Frageboegen[[#This Row],[Anschlussinteresse:]]="nein",1,0)</f>
        <v>0</v>
      </c>
      <c r="J457" s="1" t="s">
        <v>11</v>
      </c>
      <c r="K457" s="1">
        <f>IF(ISNUMBER(SEARCH("Heizöl",Tabelle_Frageboegen[[#This Row],[Bisheriger Energieträger:]]))=TRUE,1,0)</f>
        <v>0</v>
      </c>
      <c r="L457" s="1">
        <f>IF(ISNUMBER(SEARCH("Erdgas",Tabelle_Frageboegen[[#This Row],[Bisheriger Energieträger:]]))=TRUE,1,0)</f>
        <v>1</v>
      </c>
      <c r="M457" s="1">
        <f>IF(ISNUMBER(SEARCH("Flüssiggas",Tabelle_Frageboegen[[#This Row],[Bisheriger Energieträger:]]))=TRUE,1,0)</f>
        <v>0</v>
      </c>
      <c r="N457" s="1">
        <f>IF(ISNUMBER(SEARCH("Strom",Tabelle_Frageboegen[[#This Row],[Bisheriger Energieträger:]]))=TRUE,1,0)</f>
        <v>0</v>
      </c>
      <c r="O457" s="1">
        <f>IF(ISNUMBER(SEARCH("Wärmepumpe",Tabelle_Frageboegen[[#This Row],[Bisheriger Energieträger:]]))=TRUE,1,0)</f>
        <v>0</v>
      </c>
      <c r="P457" s="1">
        <f>IF(ISNUMBER(SEARCH("Holz",Tabelle_Frageboegen[[#This Row],[Bisheriger Energieträger:]]))=TRUE,1,0)</f>
        <v>0</v>
      </c>
      <c r="Q457" s="1">
        <f>IF(ISNUMBER(SEARCH("Pellets",Tabelle_Frageboegen[[#This Row],[Bisheriger Energieträger:]]))=TRUE,1,0)</f>
        <v>0</v>
      </c>
      <c r="R457" s="1">
        <f>IF(ISNUMBER(SEARCH("Hackschnitzel",Tabelle_Frageboegen[[#This Row],[Bisheriger Energieträger:]]))=TRUE,1,0)</f>
        <v>0</v>
      </c>
      <c r="S457" s="1">
        <f>IF(ISNUMBER(SEARCH("anderes",Tabelle_Frageboegen[[#This Row],[Bisheriger Energieträger:]]))=TRUE,1,0)</f>
        <v>0</v>
      </c>
      <c r="T457" s="2">
        <v>0</v>
      </c>
      <c r="U457" s="2">
        <v>3800</v>
      </c>
      <c r="V457" s="2">
        <v>0</v>
      </c>
      <c r="W457" s="2">
        <v>0</v>
      </c>
      <c r="X457" s="2">
        <v>0</v>
      </c>
      <c r="Y457" s="2">
        <v>0</v>
      </c>
      <c r="Z457" s="2">
        <v>0</v>
      </c>
      <c r="AA457" s="2">
        <v>0</v>
      </c>
      <c r="AB457" s="3">
        <f>IF(SUM(Tabelle_Frageboegen[[#This Row],[Heizöl (l/a)]:[Holzhackschnitzel (Schüttraummeter/a):]])=0,1,0)</f>
        <v>0</v>
      </c>
    </row>
    <row r="458" spans="1:28" x14ac:dyDescent="0.25">
      <c r="A458" s="1">
        <v>443</v>
      </c>
      <c r="B458" s="1" t="s">
        <v>54</v>
      </c>
      <c r="C458" s="1" t="s">
        <v>140</v>
      </c>
      <c r="D458" s="1" t="s">
        <v>6</v>
      </c>
      <c r="E458" s="1">
        <f>IF(Tabelle_Frageboegen[[#This Row],[Anschlussinteresse:]]="ja",1,0)</f>
        <v>0</v>
      </c>
      <c r="F458" s="1">
        <f>IF(Tabelle_Frageboegen[[#This Row],[Anschlussinteresse:]]="ja &amp; unklar",1,0)</f>
        <v>0</v>
      </c>
      <c r="G458" s="1">
        <f>IF(Tabelle_Frageboegen[[#This Row],[Anschlussinteresse:]]="unklar",1,0)</f>
        <v>1</v>
      </c>
      <c r="H458" s="1">
        <f>IF(Tabelle_Frageboegen[[#This Row],[Anschlussinteresse:]]="nein &amp; unklar",1,0)</f>
        <v>0</v>
      </c>
      <c r="I458" s="1">
        <f>IF(Tabelle_Frageboegen[[#This Row],[Anschlussinteresse:]]="nein",1,0)</f>
        <v>0</v>
      </c>
      <c r="J458" s="1" t="s">
        <v>53</v>
      </c>
      <c r="K458" s="1">
        <f>IF(ISNUMBER(SEARCH("Heizöl",Tabelle_Frageboegen[[#This Row],[Bisheriger Energieträger:]]))=TRUE,1,0)</f>
        <v>0</v>
      </c>
      <c r="L458" s="1">
        <f>IF(ISNUMBER(SEARCH("Erdgas",Tabelle_Frageboegen[[#This Row],[Bisheriger Energieträger:]]))=TRUE,1,0)</f>
        <v>1</v>
      </c>
      <c r="M458" s="1">
        <f>IF(ISNUMBER(SEARCH("Flüssiggas",Tabelle_Frageboegen[[#This Row],[Bisheriger Energieträger:]]))=TRUE,1,0)</f>
        <v>0</v>
      </c>
      <c r="N458" s="1">
        <f>IF(ISNUMBER(SEARCH("Strom",Tabelle_Frageboegen[[#This Row],[Bisheriger Energieträger:]]))=TRUE,1,0)</f>
        <v>0</v>
      </c>
      <c r="O458" s="1">
        <f>IF(ISNUMBER(SEARCH("Wärmepumpe",Tabelle_Frageboegen[[#This Row],[Bisheriger Energieträger:]]))=TRUE,1,0)</f>
        <v>0</v>
      </c>
      <c r="P458" s="1">
        <f>IF(ISNUMBER(SEARCH("Holz",Tabelle_Frageboegen[[#This Row],[Bisheriger Energieträger:]]))=TRUE,1,0)</f>
        <v>1</v>
      </c>
      <c r="Q458" s="1">
        <f>IF(ISNUMBER(SEARCH("Pellets",Tabelle_Frageboegen[[#This Row],[Bisheriger Energieträger:]]))=TRUE,1,0)</f>
        <v>0</v>
      </c>
      <c r="R458" s="1">
        <f>IF(ISNUMBER(SEARCH("Hackschnitzel",Tabelle_Frageboegen[[#This Row],[Bisheriger Energieträger:]]))=TRUE,1,0)</f>
        <v>0</v>
      </c>
      <c r="S458" s="1">
        <f>IF(ISNUMBER(SEARCH("anderes",Tabelle_Frageboegen[[#This Row],[Bisheriger Energieträger:]]))=TRUE,1,0)</f>
        <v>0</v>
      </c>
      <c r="T458" s="2">
        <v>0</v>
      </c>
      <c r="U458" s="2">
        <v>1000</v>
      </c>
      <c r="V458" s="2">
        <v>0</v>
      </c>
      <c r="W458" s="2">
        <v>0</v>
      </c>
      <c r="X458" s="2">
        <v>0</v>
      </c>
      <c r="Y458" s="2">
        <v>5</v>
      </c>
      <c r="Z458" s="2">
        <v>0</v>
      </c>
      <c r="AA458" s="2">
        <v>0</v>
      </c>
      <c r="AB458" s="3">
        <f>IF(SUM(Tabelle_Frageboegen[[#This Row],[Heizöl (l/a)]:[Holzhackschnitzel (Schüttraummeter/a):]])=0,1,0)</f>
        <v>0</v>
      </c>
    </row>
    <row r="459" spans="1:28" x14ac:dyDescent="0.25">
      <c r="A459" s="1">
        <v>444</v>
      </c>
      <c r="B459" s="1" t="s">
        <v>66</v>
      </c>
      <c r="C459" s="1" t="s">
        <v>143</v>
      </c>
      <c r="D459" s="1" t="s">
        <v>6</v>
      </c>
      <c r="E459" s="1">
        <f>IF(Tabelle_Frageboegen[[#This Row],[Anschlussinteresse:]]="ja",1,0)</f>
        <v>0</v>
      </c>
      <c r="F459" s="1">
        <f>IF(Tabelle_Frageboegen[[#This Row],[Anschlussinteresse:]]="ja &amp; unklar",1,0)</f>
        <v>0</v>
      </c>
      <c r="G459" s="1">
        <f>IF(Tabelle_Frageboegen[[#This Row],[Anschlussinteresse:]]="unklar",1,0)</f>
        <v>1</v>
      </c>
      <c r="H459" s="1">
        <f>IF(Tabelle_Frageboegen[[#This Row],[Anschlussinteresse:]]="nein &amp; unklar",1,0)</f>
        <v>0</v>
      </c>
      <c r="I459" s="1">
        <f>IF(Tabelle_Frageboegen[[#This Row],[Anschlussinteresse:]]="nein",1,0)</f>
        <v>0</v>
      </c>
      <c r="J459" s="1" t="s">
        <v>11</v>
      </c>
      <c r="K459" s="1">
        <f>IF(ISNUMBER(SEARCH("Heizöl",Tabelle_Frageboegen[[#This Row],[Bisheriger Energieträger:]]))=TRUE,1,0)</f>
        <v>0</v>
      </c>
      <c r="L459" s="1">
        <f>IF(ISNUMBER(SEARCH("Erdgas",Tabelle_Frageboegen[[#This Row],[Bisheriger Energieträger:]]))=TRUE,1,0)</f>
        <v>1</v>
      </c>
      <c r="M459" s="1">
        <f>IF(ISNUMBER(SEARCH("Flüssiggas",Tabelle_Frageboegen[[#This Row],[Bisheriger Energieträger:]]))=TRUE,1,0)</f>
        <v>0</v>
      </c>
      <c r="N459" s="1">
        <f>IF(ISNUMBER(SEARCH("Strom",Tabelle_Frageboegen[[#This Row],[Bisheriger Energieträger:]]))=TRUE,1,0)</f>
        <v>0</v>
      </c>
      <c r="O459" s="1">
        <f>IF(ISNUMBER(SEARCH("Wärmepumpe",Tabelle_Frageboegen[[#This Row],[Bisheriger Energieträger:]]))=TRUE,1,0)</f>
        <v>0</v>
      </c>
      <c r="P459" s="1">
        <f>IF(ISNUMBER(SEARCH("Holz",Tabelle_Frageboegen[[#This Row],[Bisheriger Energieträger:]]))=TRUE,1,0)</f>
        <v>0</v>
      </c>
      <c r="Q459" s="1">
        <f>IF(ISNUMBER(SEARCH("Pellets",Tabelle_Frageboegen[[#This Row],[Bisheriger Energieträger:]]))=TRUE,1,0)</f>
        <v>0</v>
      </c>
      <c r="R459" s="1">
        <f>IF(ISNUMBER(SEARCH("Hackschnitzel",Tabelle_Frageboegen[[#This Row],[Bisheriger Energieträger:]]))=TRUE,1,0)</f>
        <v>0</v>
      </c>
      <c r="S459" s="1">
        <f>IF(ISNUMBER(SEARCH("anderes",Tabelle_Frageboegen[[#This Row],[Bisheriger Energieträger:]]))=TRUE,1,0)</f>
        <v>0</v>
      </c>
      <c r="T459" s="2">
        <v>0</v>
      </c>
      <c r="U459" s="2">
        <v>1550.3636363636363</v>
      </c>
      <c r="V459" s="2">
        <v>0</v>
      </c>
      <c r="W459" s="2">
        <v>0</v>
      </c>
      <c r="X459" s="2">
        <v>0</v>
      </c>
      <c r="Y459" s="2">
        <v>0</v>
      </c>
      <c r="Z459" s="2">
        <v>0</v>
      </c>
      <c r="AA459" s="2">
        <v>0</v>
      </c>
      <c r="AB459" s="3">
        <f>IF(SUM(Tabelle_Frageboegen[[#This Row],[Heizöl (l/a)]:[Holzhackschnitzel (Schüttraummeter/a):]])=0,1,0)</f>
        <v>0</v>
      </c>
    </row>
    <row r="460" spans="1:28" x14ac:dyDescent="0.25">
      <c r="A460" s="1">
        <v>445</v>
      </c>
      <c r="B460" s="1" t="s">
        <v>29</v>
      </c>
      <c r="C460" s="1" t="s">
        <v>140</v>
      </c>
      <c r="D460" s="1" t="s">
        <v>8</v>
      </c>
      <c r="E460" s="1">
        <f>IF(Tabelle_Frageboegen[[#This Row],[Anschlussinteresse:]]="ja",1,0)</f>
        <v>0</v>
      </c>
      <c r="F460" s="1">
        <f>IF(Tabelle_Frageboegen[[#This Row],[Anschlussinteresse:]]="ja &amp; unklar",1,0)</f>
        <v>0</v>
      </c>
      <c r="G460" s="1">
        <f>IF(Tabelle_Frageboegen[[#This Row],[Anschlussinteresse:]]="unklar",1,0)</f>
        <v>0</v>
      </c>
      <c r="H460" s="1">
        <f>IF(Tabelle_Frageboegen[[#This Row],[Anschlussinteresse:]]="nein &amp; unklar",1,0)</f>
        <v>0</v>
      </c>
      <c r="I460" s="1">
        <f>IF(Tabelle_Frageboegen[[#This Row],[Anschlussinteresse:]]="nein",1,0)</f>
        <v>1</v>
      </c>
      <c r="J460" s="1" t="s">
        <v>14</v>
      </c>
      <c r="K460" s="1">
        <f>IF(ISNUMBER(SEARCH("Heizöl",Tabelle_Frageboegen[[#This Row],[Bisheriger Energieträger:]]))=TRUE,1,0)</f>
        <v>0</v>
      </c>
      <c r="L460" s="1">
        <f>IF(ISNUMBER(SEARCH("Erdgas",Tabelle_Frageboegen[[#This Row],[Bisheriger Energieträger:]]))=TRUE,1,0)</f>
        <v>0</v>
      </c>
      <c r="M460" s="1">
        <f>IF(ISNUMBER(SEARCH("Flüssiggas",Tabelle_Frageboegen[[#This Row],[Bisheriger Energieträger:]]))=TRUE,1,0)</f>
        <v>0</v>
      </c>
      <c r="N460" s="1">
        <f>IF(ISNUMBER(SEARCH("Strom",Tabelle_Frageboegen[[#This Row],[Bisheriger Energieträger:]]))=TRUE,1,0)</f>
        <v>0</v>
      </c>
      <c r="O460" s="1">
        <f>IF(ISNUMBER(SEARCH("Wärmepumpe",Tabelle_Frageboegen[[#This Row],[Bisheriger Energieträger:]]))=TRUE,1,0)</f>
        <v>1</v>
      </c>
      <c r="P460" s="1">
        <f>IF(ISNUMBER(SEARCH("Holz",Tabelle_Frageboegen[[#This Row],[Bisheriger Energieträger:]]))=TRUE,1,0)</f>
        <v>0</v>
      </c>
      <c r="Q460" s="1">
        <f>IF(ISNUMBER(SEARCH("Pellets",Tabelle_Frageboegen[[#This Row],[Bisheriger Energieträger:]]))=TRUE,1,0)</f>
        <v>0</v>
      </c>
      <c r="R460" s="1">
        <f>IF(ISNUMBER(SEARCH("Hackschnitzel",Tabelle_Frageboegen[[#This Row],[Bisheriger Energieträger:]]))=TRUE,1,0)</f>
        <v>0</v>
      </c>
      <c r="S460" s="1">
        <f>IF(ISNUMBER(SEARCH("anderes",Tabelle_Frageboegen[[#This Row],[Bisheriger Energieträger:]]))=TRUE,1,0)</f>
        <v>0</v>
      </c>
      <c r="T460" s="2">
        <v>0</v>
      </c>
      <c r="U460" s="2">
        <v>0</v>
      </c>
      <c r="V460" s="2">
        <v>0</v>
      </c>
      <c r="W460" s="2">
        <v>0</v>
      </c>
      <c r="X460" s="2">
        <v>1800</v>
      </c>
      <c r="Y460" s="2">
        <v>0</v>
      </c>
      <c r="Z460" s="2">
        <v>0</v>
      </c>
      <c r="AA460" s="2">
        <v>0</v>
      </c>
      <c r="AB460" s="3">
        <f>IF(SUM(Tabelle_Frageboegen[[#This Row],[Heizöl (l/a)]:[Holzhackschnitzel (Schüttraummeter/a):]])=0,1,0)</f>
        <v>0</v>
      </c>
    </row>
    <row r="461" spans="1:28" x14ac:dyDescent="0.25">
      <c r="A461" s="1">
        <v>446</v>
      </c>
      <c r="B461" s="1" t="s">
        <v>82</v>
      </c>
      <c r="C461" s="1" t="s">
        <v>143</v>
      </c>
      <c r="D461" s="1" t="s">
        <v>4</v>
      </c>
      <c r="E461" s="1">
        <f>IF(Tabelle_Frageboegen[[#This Row],[Anschlussinteresse:]]="ja",1,0)</f>
        <v>1</v>
      </c>
      <c r="F461" s="1">
        <f>IF(Tabelle_Frageboegen[[#This Row],[Anschlussinteresse:]]="ja &amp; unklar",1,0)</f>
        <v>0</v>
      </c>
      <c r="G461" s="1">
        <f>IF(Tabelle_Frageboegen[[#This Row],[Anschlussinteresse:]]="unklar",1,0)</f>
        <v>0</v>
      </c>
      <c r="H461" s="1">
        <f>IF(Tabelle_Frageboegen[[#This Row],[Anschlussinteresse:]]="nein &amp; unklar",1,0)</f>
        <v>0</v>
      </c>
      <c r="I461" s="1">
        <f>IF(Tabelle_Frageboegen[[#This Row],[Anschlussinteresse:]]="nein",1,0)</f>
        <v>0</v>
      </c>
      <c r="J461" s="1" t="s">
        <v>10</v>
      </c>
      <c r="K461" s="1">
        <f>IF(ISNUMBER(SEARCH("Heizöl",Tabelle_Frageboegen[[#This Row],[Bisheriger Energieträger:]]))=TRUE,1,0)</f>
        <v>1</v>
      </c>
      <c r="L461" s="1">
        <f>IF(ISNUMBER(SEARCH("Erdgas",Tabelle_Frageboegen[[#This Row],[Bisheriger Energieträger:]]))=TRUE,1,0)</f>
        <v>0</v>
      </c>
      <c r="M461" s="1">
        <f>IF(ISNUMBER(SEARCH("Flüssiggas",Tabelle_Frageboegen[[#This Row],[Bisheriger Energieträger:]]))=TRUE,1,0)</f>
        <v>0</v>
      </c>
      <c r="N461" s="1">
        <f>IF(ISNUMBER(SEARCH("Strom",Tabelle_Frageboegen[[#This Row],[Bisheriger Energieträger:]]))=TRUE,1,0)</f>
        <v>0</v>
      </c>
      <c r="O461" s="1">
        <f>IF(ISNUMBER(SEARCH("Wärmepumpe",Tabelle_Frageboegen[[#This Row],[Bisheriger Energieträger:]]))=TRUE,1,0)</f>
        <v>0</v>
      </c>
      <c r="P461" s="1">
        <f>IF(ISNUMBER(SEARCH("Holz",Tabelle_Frageboegen[[#This Row],[Bisheriger Energieträger:]]))=TRUE,1,0)</f>
        <v>0</v>
      </c>
      <c r="Q461" s="1">
        <f>IF(ISNUMBER(SEARCH("Pellets",Tabelle_Frageboegen[[#This Row],[Bisheriger Energieträger:]]))=TRUE,1,0)</f>
        <v>0</v>
      </c>
      <c r="R461" s="1">
        <f>IF(ISNUMBER(SEARCH("Hackschnitzel",Tabelle_Frageboegen[[#This Row],[Bisheriger Energieträger:]]))=TRUE,1,0)</f>
        <v>0</v>
      </c>
      <c r="S461" s="1">
        <f>IF(ISNUMBER(SEARCH("anderes",Tabelle_Frageboegen[[#This Row],[Bisheriger Energieträger:]]))=TRUE,1,0)</f>
        <v>0</v>
      </c>
      <c r="T461" s="2">
        <v>2700</v>
      </c>
      <c r="U461" s="2">
        <v>0</v>
      </c>
      <c r="V461" s="2">
        <v>0</v>
      </c>
      <c r="W461" s="2">
        <v>0</v>
      </c>
      <c r="X461" s="2">
        <v>0</v>
      </c>
      <c r="Y461" s="2">
        <v>0</v>
      </c>
      <c r="Z461" s="2">
        <v>0</v>
      </c>
      <c r="AA461" s="2">
        <v>0</v>
      </c>
      <c r="AB461" s="3">
        <f>IF(SUM(Tabelle_Frageboegen[[#This Row],[Heizöl (l/a)]:[Holzhackschnitzel (Schüttraummeter/a):]])=0,1,0)</f>
        <v>0</v>
      </c>
    </row>
    <row r="462" spans="1:28" x14ac:dyDescent="0.25">
      <c r="A462" s="1">
        <v>447</v>
      </c>
      <c r="B462" s="1" t="s">
        <v>36</v>
      </c>
      <c r="C462" s="1" t="s">
        <v>140</v>
      </c>
      <c r="D462" s="1" t="s">
        <v>4</v>
      </c>
      <c r="E462" s="1">
        <f>IF(Tabelle_Frageboegen[[#This Row],[Anschlussinteresse:]]="ja",1,0)</f>
        <v>1</v>
      </c>
      <c r="F462" s="1">
        <f>IF(Tabelle_Frageboegen[[#This Row],[Anschlussinteresse:]]="ja &amp; unklar",1,0)</f>
        <v>0</v>
      </c>
      <c r="G462" s="1">
        <f>IF(Tabelle_Frageboegen[[#This Row],[Anschlussinteresse:]]="unklar",1,0)</f>
        <v>0</v>
      </c>
      <c r="H462" s="1">
        <f>IF(Tabelle_Frageboegen[[#This Row],[Anschlussinteresse:]]="nein &amp; unklar",1,0)</f>
        <v>0</v>
      </c>
      <c r="I462" s="1">
        <f>IF(Tabelle_Frageboegen[[#This Row],[Anschlussinteresse:]]="nein",1,0)</f>
        <v>0</v>
      </c>
      <c r="J462" s="1" t="s">
        <v>10</v>
      </c>
      <c r="K462" s="1">
        <f>IF(ISNUMBER(SEARCH("Heizöl",Tabelle_Frageboegen[[#This Row],[Bisheriger Energieträger:]]))=TRUE,1,0)</f>
        <v>1</v>
      </c>
      <c r="L462" s="1">
        <f>IF(ISNUMBER(SEARCH("Erdgas",Tabelle_Frageboegen[[#This Row],[Bisheriger Energieträger:]]))=TRUE,1,0)</f>
        <v>0</v>
      </c>
      <c r="M462" s="1">
        <f>IF(ISNUMBER(SEARCH("Flüssiggas",Tabelle_Frageboegen[[#This Row],[Bisheriger Energieträger:]]))=TRUE,1,0)</f>
        <v>0</v>
      </c>
      <c r="N462" s="1">
        <f>IF(ISNUMBER(SEARCH("Strom",Tabelle_Frageboegen[[#This Row],[Bisheriger Energieträger:]]))=TRUE,1,0)</f>
        <v>0</v>
      </c>
      <c r="O462" s="1">
        <f>IF(ISNUMBER(SEARCH("Wärmepumpe",Tabelle_Frageboegen[[#This Row],[Bisheriger Energieträger:]]))=TRUE,1,0)</f>
        <v>0</v>
      </c>
      <c r="P462" s="1">
        <f>IF(ISNUMBER(SEARCH("Holz",Tabelle_Frageboegen[[#This Row],[Bisheriger Energieträger:]]))=TRUE,1,0)</f>
        <v>0</v>
      </c>
      <c r="Q462" s="1">
        <f>IF(ISNUMBER(SEARCH("Pellets",Tabelle_Frageboegen[[#This Row],[Bisheriger Energieträger:]]))=TRUE,1,0)</f>
        <v>0</v>
      </c>
      <c r="R462" s="1">
        <f>IF(ISNUMBER(SEARCH("Hackschnitzel",Tabelle_Frageboegen[[#This Row],[Bisheriger Energieträger:]]))=TRUE,1,0)</f>
        <v>0</v>
      </c>
      <c r="S462" s="1">
        <f>IF(ISNUMBER(SEARCH("anderes",Tabelle_Frageboegen[[#This Row],[Bisheriger Energieträger:]]))=TRUE,1,0)</f>
        <v>0</v>
      </c>
      <c r="T462" s="2">
        <v>1600</v>
      </c>
      <c r="U462" s="2">
        <v>0</v>
      </c>
      <c r="V462" s="2">
        <v>0</v>
      </c>
      <c r="W462" s="2">
        <v>0</v>
      </c>
      <c r="X462" s="2">
        <v>0</v>
      </c>
      <c r="Y462" s="2">
        <v>0</v>
      </c>
      <c r="Z462" s="2">
        <v>0</v>
      </c>
      <c r="AA462" s="2">
        <v>0</v>
      </c>
      <c r="AB462" s="3">
        <f>IF(SUM(Tabelle_Frageboegen[[#This Row],[Heizöl (l/a)]:[Holzhackschnitzel (Schüttraummeter/a):]])=0,1,0)</f>
        <v>0</v>
      </c>
    </row>
    <row r="463" spans="1:28" x14ac:dyDescent="0.25">
      <c r="A463" s="1">
        <v>448</v>
      </c>
      <c r="B463" s="1" t="s">
        <v>62</v>
      </c>
      <c r="C463" s="1" t="s">
        <v>143</v>
      </c>
      <c r="D463" s="1" t="s">
        <v>4</v>
      </c>
      <c r="E463" s="1">
        <f>IF(Tabelle_Frageboegen[[#This Row],[Anschlussinteresse:]]="ja",1,0)</f>
        <v>1</v>
      </c>
      <c r="F463" s="1">
        <f>IF(Tabelle_Frageboegen[[#This Row],[Anschlussinteresse:]]="ja &amp; unklar",1,0)</f>
        <v>0</v>
      </c>
      <c r="G463" s="1">
        <f>IF(Tabelle_Frageboegen[[#This Row],[Anschlussinteresse:]]="unklar",1,0)</f>
        <v>0</v>
      </c>
      <c r="H463" s="1">
        <f>IF(Tabelle_Frageboegen[[#This Row],[Anschlussinteresse:]]="nein &amp; unklar",1,0)</f>
        <v>0</v>
      </c>
      <c r="I463" s="1">
        <f>IF(Tabelle_Frageboegen[[#This Row],[Anschlussinteresse:]]="nein",1,0)</f>
        <v>0</v>
      </c>
      <c r="J463" s="1" t="s">
        <v>11</v>
      </c>
      <c r="K463" s="1">
        <f>IF(ISNUMBER(SEARCH("Heizöl",Tabelle_Frageboegen[[#This Row],[Bisheriger Energieträger:]]))=TRUE,1,0)</f>
        <v>0</v>
      </c>
      <c r="L463" s="1">
        <f>IF(ISNUMBER(SEARCH("Erdgas",Tabelle_Frageboegen[[#This Row],[Bisheriger Energieträger:]]))=TRUE,1,0)</f>
        <v>1</v>
      </c>
      <c r="M463" s="1">
        <f>IF(ISNUMBER(SEARCH("Flüssiggas",Tabelle_Frageboegen[[#This Row],[Bisheriger Energieträger:]]))=TRUE,1,0)</f>
        <v>0</v>
      </c>
      <c r="N463" s="1">
        <f>IF(ISNUMBER(SEARCH("Strom",Tabelle_Frageboegen[[#This Row],[Bisheriger Energieträger:]]))=TRUE,1,0)</f>
        <v>0</v>
      </c>
      <c r="O463" s="1">
        <f>IF(ISNUMBER(SEARCH("Wärmepumpe",Tabelle_Frageboegen[[#This Row],[Bisheriger Energieträger:]]))=TRUE,1,0)</f>
        <v>0</v>
      </c>
      <c r="P463" s="1">
        <f>IF(ISNUMBER(SEARCH("Holz",Tabelle_Frageboegen[[#This Row],[Bisheriger Energieträger:]]))=TRUE,1,0)</f>
        <v>0</v>
      </c>
      <c r="Q463" s="1">
        <f>IF(ISNUMBER(SEARCH("Pellets",Tabelle_Frageboegen[[#This Row],[Bisheriger Energieträger:]]))=TRUE,1,0)</f>
        <v>0</v>
      </c>
      <c r="R463" s="1">
        <f>IF(ISNUMBER(SEARCH("Hackschnitzel",Tabelle_Frageboegen[[#This Row],[Bisheriger Energieträger:]]))=TRUE,1,0)</f>
        <v>0</v>
      </c>
      <c r="S463" s="1">
        <f>IF(ISNUMBER(SEARCH("anderes",Tabelle_Frageboegen[[#This Row],[Bisheriger Energieträger:]]))=TRUE,1,0)</f>
        <v>0</v>
      </c>
      <c r="T463" s="2">
        <v>0</v>
      </c>
      <c r="U463" s="2">
        <v>950</v>
      </c>
      <c r="V463" s="2">
        <v>0</v>
      </c>
      <c r="W463" s="2">
        <v>0</v>
      </c>
      <c r="X463" s="2">
        <v>0</v>
      </c>
      <c r="Y463" s="2">
        <v>0</v>
      </c>
      <c r="Z463" s="2">
        <v>0</v>
      </c>
      <c r="AA463" s="2">
        <v>0</v>
      </c>
      <c r="AB463" s="3">
        <f>IF(SUM(Tabelle_Frageboegen[[#This Row],[Heizöl (l/a)]:[Holzhackschnitzel (Schüttraummeter/a):]])=0,1,0)</f>
        <v>0</v>
      </c>
    </row>
    <row r="464" spans="1:28" x14ac:dyDescent="0.25">
      <c r="A464" s="1">
        <v>449</v>
      </c>
      <c r="B464" s="1" t="s">
        <v>41</v>
      </c>
      <c r="C464" s="1" t="s">
        <v>143</v>
      </c>
      <c r="D464" s="1" t="s">
        <v>4</v>
      </c>
      <c r="E464" s="1">
        <f>IF(Tabelle_Frageboegen[[#This Row],[Anschlussinteresse:]]="ja",1,0)</f>
        <v>1</v>
      </c>
      <c r="F464" s="1">
        <f>IF(Tabelle_Frageboegen[[#This Row],[Anschlussinteresse:]]="ja &amp; unklar",1,0)</f>
        <v>0</v>
      </c>
      <c r="G464" s="1">
        <f>IF(Tabelle_Frageboegen[[#This Row],[Anschlussinteresse:]]="unklar",1,0)</f>
        <v>0</v>
      </c>
      <c r="H464" s="1">
        <f>IF(Tabelle_Frageboegen[[#This Row],[Anschlussinteresse:]]="nein &amp; unklar",1,0)</f>
        <v>0</v>
      </c>
      <c r="I464" s="1">
        <f>IF(Tabelle_Frageboegen[[#This Row],[Anschlussinteresse:]]="nein",1,0)</f>
        <v>0</v>
      </c>
      <c r="J464" s="1" t="s">
        <v>53</v>
      </c>
      <c r="K464" s="1">
        <f>IF(ISNUMBER(SEARCH("Heizöl",Tabelle_Frageboegen[[#This Row],[Bisheriger Energieträger:]]))=TRUE,1,0)</f>
        <v>0</v>
      </c>
      <c r="L464" s="1">
        <f>IF(ISNUMBER(SEARCH("Erdgas",Tabelle_Frageboegen[[#This Row],[Bisheriger Energieträger:]]))=TRUE,1,0)</f>
        <v>1</v>
      </c>
      <c r="M464" s="1">
        <f>IF(ISNUMBER(SEARCH("Flüssiggas",Tabelle_Frageboegen[[#This Row],[Bisheriger Energieträger:]]))=TRUE,1,0)</f>
        <v>0</v>
      </c>
      <c r="N464" s="1">
        <f>IF(ISNUMBER(SEARCH("Strom",Tabelle_Frageboegen[[#This Row],[Bisheriger Energieträger:]]))=TRUE,1,0)</f>
        <v>0</v>
      </c>
      <c r="O464" s="1">
        <f>IF(ISNUMBER(SEARCH("Wärmepumpe",Tabelle_Frageboegen[[#This Row],[Bisheriger Energieträger:]]))=TRUE,1,0)</f>
        <v>0</v>
      </c>
      <c r="P464" s="1">
        <f>IF(ISNUMBER(SEARCH("Holz",Tabelle_Frageboegen[[#This Row],[Bisheriger Energieträger:]]))=TRUE,1,0)</f>
        <v>1</v>
      </c>
      <c r="Q464" s="1">
        <f>IF(ISNUMBER(SEARCH("Pellets",Tabelle_Frageboegen[[#This Row],[Bisheriger Energieträger:]]))=TRUE,1,0)</f>
        <v>0</v>
      </c>
      <c r="R464" s="1">
        <f>IF(ISNUMBER(SEARCH("Hackschnitzel",Tabelle_Frageboegen[[#This Row],[Bisheriger Energieträger:]]))=TRUE,1,0)</f>
        <v>0</v>
      </c>
      <c r="S464" s="1">
        <f>IF(ISNUMBER(SEARCH("anderes",Tabelle_Frageboegen[[#This Row],[Bisheriger Energieträger:]]))=TRUE,1,0)</f>
        <v>0</v>
      </c>
      <c r="T464" s="2">
        <v>0</v>
      </c>
      <c r="U464" s="2">
        <v>3000</v>
      </c>
      <c r="V464" s="2">
        <v>0</v>
      </c>
      <c r="W464" s="2">
        <v>0</v>
      </c>
      <c r="X464" s="2">
        <v>0</v>
      </c>
      <c r="Y464" s="2">
        <v>3</v>
      </c>
      <c r="Z464" s="2">
        <v>0</v>
      </c>
      <c r="AA464" s="2">
        <v>0</v>
      </c>
      <c r="AB464" s="3">
        <f>IF(SUM(Tabelle_Frageboegen[[#This Row],[Heizöl (l/a)]:[Holzhackschnitzel (Schüttraummeter/a):]])=0,1,0)</f>
        <v>0</v>
      </c>
    </row>
    <row r="465" spans="1:28" x14ac:dyDescent="0.25">
      <c r="A465" s="1">
        <v>450</v>
      </c>
      <c r="B465" s="1" t="s">
        <v>55</v>
      </c>
      <c r="C465" s="1" t="s">
        <v>140</v>
      </c>
      <c r="D465" s="1" t="s">
        <v>8</v>
      </c>
      <c r="E465" s="1">
        <f>IF(Tabelle_Frageboegen[[#This Row],[Anschlussinteresse:]]="ja",1,0)</f>
        <v>0</v>
      </c>
      <c r="F465" s="1">
        <f>IF(Tabelle_Frageboegen[[#This Row],[Anschlussinteresse:]]="ja &amp; unklar",1,0)</f>
        <v>0</v>
      </c>
      <c r="G465" s="1">
        <f>IF(Tabelle_Frageboegen[[#This Row],[Anschlussinteresse:]]="unklar",1,0)</f>
        <v>0</v>
      </c>
      <c r="H465" s="1">
        <f>IF(Tabelle_Frageboegen[[#This Row],[Anschlussinteresse:]]="nein &amp; unklar",1,0)</f>
        <v>0</v>
      </c>
      <c r="I465" s="1">
        <f>IF(Tabelle_Frageboegen[[#This Row],[Anschlussinteresse:]]="nein",1,0)</f>
        <v>1</v>
      </c>
      <c r="J465" s="1" t="s">
        <v>11</v>
      </c>
      <c r="K465" s="1">
        <f>IF(ISNUMBER(SEARCH("Heizöl",Tabelle_Frageboegen[[#This Row],[Bisheriger Energieträger:]]))=TRUE,1,0)</f>
        <v>0</v>
      </c>
      <c r="L465" s="1">
        <f>IF(ISNUMBER(SEARCH("Erdgas",Tabelle_Frageboegen[[#This Row],[Bisheriger Energieträger:]]))=TRUE,1,0)</f>
        <v>1</v>
      </c>
      <c r="M465" s="1">
        <f>IF(ISNUMBER(SEARCH("Flüssiggas",Tabelle_Frageboegen[[#This Row],[Bisheriger Energieträger:]]))=TRUE,1,0)</f>
        <v>0</v>
      </c>
      <c r="N465" s="1">
        <f>IF(ISNUMBER(SEARCH("Strom",Tabelle_Frageboegen[[#This Row],[Bisheriger Energieträger:]]))=TRUE,1,0)</f>
        <v>0</v>
      </c>
      <c r="O465" s="1">
        <f>IF(ISNUMBER(SEARCH("Wärmepumpe",Tabelle_Frageboegen[[#This Row],[Bisheriger Energieträger:]]))=TRUE,1,0)</f>
        <v>0</v>
      </c>
      <c r="P465" s="1">
        <f>IF(ISNUMBER(SEARCH("Holz",Tabelle_Frageboegen[[#This Row],[Bisheriger Energieträger:]]))=TRUE,1,0)</f>
        <v>0</v>
      </c>
      <c r="Q465" s="1">
        <f>IF(ISNUMBER(SEARCH("Pellets",Tabelle_Frageboegen[[#This Row],[Bisheriger Energieträger:]]))=TRUE,1,0)</f>
        <v>0</v>
      </c>
      <c r="R465" s="1">
        <f>IF(ISNUMBER(SEARCH("Hackschnitzel",Tabelle_Frageboegen[[#This Row],[Bisheriger Energieträger:]]))=TRUE,1,0)</f>
        <v>0</v>
      </c>
      <c r="S465" s="1">
        <f>IF(ISNUMBER(SEARCH("anderes",Tabelle_Frageboegen[[#This Row],[Bisheriger Energieträger:]]))=TRUE,1,0)</f>
        <v>0</v>
      </c>
      <c r="T465" s="2">
        <v>0</v>
      </c>
      <c r="U465" s="2">
        <v>0</v>
      </c>
      <c r="V465" s="2">
        <v>0</v>
      </c>
      <c r="W465" s="2">
        <v>0</v>
      </c>
      <c r="X465" s="2">
        <v>0</v>
      </c>
      <c r="Y465" s="2">
        <v>0</v>
      </c>
      <c r="Z465" s="2">
        <v>0</v>
      </c>
      <c r="AA465" s="2">
        <v>0</v>
      </c>
      <c r="AB465" s="3">
        <f>IF(SUM(Tabelle_Frageboegen[[#This Row],[Heizöl (l/a)]:[Holzhackschnitzel (Schüttraummeter/a):]])=0,1,0)</f>
        <v>1</v>
      </c>
    </row>
    <row r="466" spans="1:28" x14ac:dyDescent="0.25">
      <c r="A466" s="1">
        <v>451</v>
      </c>
      <c r="B466" s="1" t="s">
        <v>38</v>
      </c>
      <c r="C466" s="1" t="s">
        <v>145</v>
      </c>
      <c r="D466" s="1" t="s">
        <v>4</v>
      </c>
      <c r="E466" s="1">
        <f>IF(Tabelle_Frageboegen[[#This Row],[Anschlussinteresse:]]="ja",1,0)</f>
        <v>1</v>
      </c>
      <c r="F466" s="1">
        <f>IF(Tabelle_Frageboegen[[#This Row],[Anschlussinteresse:]]="ja &amp; unklar",1,0)</f>
        <v>0</v>
      </c>
      <c r="G466" s="1">
        <f>IF(Tabelle_Frageboegen[[#This Row],[Anschlussinteresse:]]="unklar",1,0)</f>
        <v>0</v>
      </c>
      <c r="H466" s="1">
        <f>IF(Tabelle_Frageboegen[[#This Row],[Anschlussinteresse:]]="nein &amp; unklar",1,0)</f>
        <v>0</v>
      </c>
      <c r="I466" s="1">
        <f>IF(Tabelle_Frageboegen[[#This Row],[Anschlussinteresse:]]="nein",1,0)</f>
        <v>0</v>
      </c>
      <c r="J466" s="1" t="s">
        <v>10</v>
      </c>
      <c r="K466" s="1">
        <f>IF(ISNUMBER(SEARCH("Heizöl",Tabelle_Frageboegen[[#This Row],[Bisheriger Energieträger:]]))=TRUE,1,0)</f>
        <v>1</v>
      </c>
      <c r="L466" s="1">
        <f>IF(ISNUMBER(SEARCH("Erdgas",Tabelle_Frageboegen[[#This Row],[Bisheriger Energieträger:]]))=TRUE,1,0)</f>
        <v>0</v>
      </c>
      <c r="M466" s="1">
        <f>IF(ISNUMBER(SEARCH("Flüssiggas",Tabelle_Frageboegen[[#This Row],[Bisheriger Energieträger:]]))=TRUE,1,0)</f>
        <v>0</v>
      </c>
      <c r="N466" s="1">
        <f>IF(ISNUMBER(SEARCH("Strom",Tabelle_Frageboegen[[#This Row],[Bisheriger Energieträger:]]))=TRUE,1,0)</f>
        <v>0</v>
      </c>
      <c r="O466" s="1">
        <f>IF(ISNUMBER(SEARCH("Wärmepumpe",Tabelle_Frageboegen[[#This Row],[Bisheriger Energieträger:]]))=TRUE,1,0)</f>
        <v>0</v>
      </c>
      <c r="P466" s="1">
        <f>IF(ISNUMBER(SEARCH("Holz",Tabelle_Frageboegen[[#This Row],[Bisheriger Energieträger:]]))=TRUE,1,0)</f>
        <v>0</v>
      </c>
      <c r="Q466" s="1">
        <f>IF(ISNUMBER(SEARCH("Pellets",Tabelle_Frageboegen[[#This Row],[Bisheriger Energieträger:]]))=TRUE,1,0)</f>
        <v>0</v>
      </c>
      <c r="R466" s="1">
        <f>IF(ISNUMBER(SEARCH("Hackschnitzel",Tabelle_Frageboegen[[#This Row],[Bisheriger Energieträger:]]))=TRUE,1,0)</f>
        <v>0</v>
      </c>
      <c r="S466" s="1">
        <f>IF(ISNUMBER(SEARCH("anderes",Tabelle_Frageboegen[[#This Row],[Bisheriger Energieträger:]]))=TRUE,1,0)</f>
        <v>0</v>
      </c>
      <c r="T466" s="2">
        <v>2000</v>
      </c>
      <c r="U466" s="2">
        <v>0</v>
      </c>
      <c r="V466" s="2">
        <v>0</v>
      </c>
      <c r="W466" s="2">
        <v>0</v>
      </c>
      <c r="X466" s="2">
        <v>0</v>
      </c>
      <c r="Y466" s="2">
        <v>0</v>
      </c>
      <c r="Z466" s="2">
        <v>0</v>
      </c>
      <c r="AA466" s="2">
        <v>0</v>
      </c>
      <c r="AB466" s="3">
        <f>IF(SUM(Tabelle_Frageboegen[[#This Row],[Heizöl (l/a)]:[Holzhackschnitzel (Schüttraummeter/a):]])=0,1,0)</f>
        <v>0</v>
      </c>
    </row>
    <row r="467" spans="1:28" x14ac:dyDescent="0.25">
      <c r="A467" s="1">
        <v>452</v>
      </c>
      <c r="B467" s="1" t="s">
        <v>63</v>
      </c>
      <c r="C467" s="1" t="s">
        <v>140</v>
      </c>
      <c r="D467" s="1" t="s">
        <v>6</v>
      </c>
      <c r="E467" s="1">
        <f>IF(Tabelle_Frageboegen[[#This Row],[Anschlussinteresse:]]="ja",1,0)</f>
        <v>0</v>
      </c>
      <c r="F467" s="1">
        <f>IF(Tabelle_Frageboegen[[#This Row],[Anschlussinteresse:]]="ja &amp; unklar",1,0)</f>
        <v>0</v>
      </c>
      <c r="G467" s="1">
        <f>IF(Tabelle_Frageboegen[[#This Row],[Anschlussinteresse:]]="unklar",1,0)</f>
        <v>1</v>
      </c>
      <c r="H467" s="1">
        <f>IF(Tabelle_Frageboegen[[#This Row],[Anschlussinteresse:]]="nein &amp; unklar",1,0)</f>
        <v>0</v>
      </c>
      <c r="I467" s="1">
        <f>IF(Tabelle_Frageboegen[[#This Row],[Anschlussinteresse:]]="nein",1,0)</f>
        <v>0</v>
      </c>
      <c r="J467" s="1" t="s">
        <v>53</v>
      </c>
      <c r="K467" s="1">
        <f>IF(ISNUMBER(SEARCH("Heizöl",Tabelle_Frageboegen[[#This Row],[Bisheriger Energieträger:]]))=TRUE,1,0)</f>
        <v>0</v>
      </c>
      <c r="L467" s="1">
        <f>IF(ISNUMBER(SEARCH("Erdgas",Tabelle_Frageboegen[[#This Row],[Bisheriger Energieträger:]]))=TRUE,1,0)</f>
        <v>1</v>
      </c>
      <c r="M467" s="1">
        <f>IF(ISNUMBER(SEARCH("Flüssiggas",Tabelle_Frageboegen[[#This Row],[Bisheriger Energieträger:]]))=TRUE,1,0)</f>
        <v>0</v>
      </c>
      <c r="N467" s="1">
        <f>IF(ISNUMBER(SEARCH("Strom",Tabelle_Frageboegen[[#This Row],[Bisheriger Energieträger:]]))=TRUE,1,0)</f>
        <v>0</v>
      </c>
      <c r="O467" s="1">
        <f>IF(ISNUMBER(SEARCH("Wärmepumpe",Tabelle_Frageboegen[[#This Row],[Bisheriger Energieträger:]]))=TRUE,1,0)</f>
        <v>0</v>
      </c>
      <c r="P467" s="1">
        <f>IF(ISNUMBER(SEARCH("Holz",Tabelle_Frageboegen[[#This Row],[Bisheriger Energieträger:]]))=TRUE,1,0)</f>
        <v>1</v>
      </c>
      <c r="Q467" s="1">
        <f>IF(ISNUMBER(SEARCH("Pellets",Tabelle_Frageboegen[[#This Row],[Bisheriger Energieträger:]]))=TRUE,1,0)</f>
        <v>0</v>
      </c>
      <c r="R467" s="1">
        <f>IF(ISNUMBER(SEARCH("Hackschnitzel",Tabelle_Frageboegen[[#This Row],[Bisheriger Energieträger:]]))=TRUE,1,0)</f>
        <v>0</v>
      </c>
      <c r="S467" s="1">
        <f>IF(ISNUMBER(SEARCH("anderes",Tabelle_Frageboegen[[#This Row],[Bisheriger Energieträger:]]))=TRUE,1,0)</f>
        <v>0</v>
      </c>
      <c r="T467" s="2">
        <v>0</v>
      </c>
      <c r="U467" s="2">
        <v>1036.3636363636363</v>
      </c>
      <c r="V467" s="2">
        <v>0</v>
      </c>
      <c r="W467" s="2">
        <v>0</v>
      </c>
      <c r="X467" s="2">
        <v>0</v>
      </c>
      <c r="Y467" s="2">
        <v>8</v>
      </c>
      <c r="Z467" s="2">
        <v>0</v>
      </c>
      <c r="AA467" s="2">
        <v>0</v>
      </c>
      <c r="AB467" s="3">
        <f>IF(SUM(Tabelle_Frageboegen[[#This Row],[Heizöl (l/a)]:[Holzhackschnitzel (Schüttraummeter/a):]])=0,1,0)</f>
        <v>0</v>
      </c>
    </row>
    <row r="468" spans="1:28" x14ac:dyDescent="0.25">
      <c r="A468" s="1">
        <v>453</v>
      </c>
      <c r="B468" s="1" t="s">
        <v>46</v>
      </c>
      <c r="C468" s="1" t="s">
        <v>144</v>
      </c>
      <c r="D468" s="1" t="s">
        <v>8</v>
      </c>
      <c r="E468" s="1">
        <f>IF(Tabelle_Frageboegen[[#This Row],[Anschlussinteresse:]]="ja",1,0)</f>
        <v>0</v>
      </c>
      <c r="F468" s="1">
        <f>IF(Tabelle_Frageboegen[[#This Row],[Anschlussinteresse:]]="ja &amp; unklar",1,0)</f>
        <v>0</v>
      </c>
      <c r="G468" s="1">
        <f>IF(Tabelle_Frageboegen[[#This Row],[Anschlussinteresse:]]="unklar",1,0)</f>
        <v>0</v>
      </c>
      <c r="H468" s="1">
        <f>IF(Tabelle_Frageboegen[[#This Row],[Anschlussinteresse:]]="nein &amp; unklar",1,0)</f>
        <v>0</v>
      </c>
      <c r="I468" s="1">
        <f>IF(Tabelle_Frageboegen[[#This Row],[Anschlussinteresse:]]="nein",1,0)</f>
        <v>1</v>
      </c>
      <c r="J468" s="1" t="s">
        <v>14</v>
      </c>
      <c r="K468" s="1">
        <f>IF(ISNUMBER(SEARCH("Heizöl",Tabelle_Frageboegen[[#This Row],[Bisheriger Energieträger:]]))=TRUE,1,0)</f>
        <v>0</v>
      </c>
      <c r="L468" s="1">
        <f>IF(ISNUMBER(SEARCH("Erdgas",Tabelle_Frageboegen[[#This Row],[Bisheriger Energieträger:]]))=TRUE,1,0)</f>
        <v>0</v>
      </c>
      <c r="M468" s="1">
        <f>IF(ISNUMBER(SEARCH("Flüssiggas",Tabelle_Frageboegen[[#This Row],[Bisheriger Energieträger:]]))=TRUE,1,0)</f>
        <v>0</v>
      </c>
      <c r="N468" s="1">
        <f>IF(ISNUMBER(SEARCH("Strom",Tabelle_Frageboegen[[#This Row],[Bisheriger Energieträger:]]))=TRUE,1,0)</f>
        <v>0</v>
      </c>
      <c r="O468" s="1">
        <f>IF(ISNUMBER(SEARCH("Wärmepumpe",Tabelle_Frageboegen[[#This Row],[Bisheriger Energieträger:]]))=TRUE,1,0)</f>
        <v>1</v>
      </c>
      <c r="P468" s="1">
        <f>IF(ISNUMBER(SEARCH("Holz",Tabelle_Frageboegen[[#This Row],[Bisheriger Energieträger:]]))=TRUE,1,0)</f>
        <v>0</v>
      </c>
      <c r="Q468" s="1">
        <f>IF(ISNUMBER(SEARCH("Pellets",Tabelle_Frageboegen[[#This Row],[Bisheriger Energieträger:]]))=TRUE,1,0)</f>
        <v>0</v>
      </c>
      <c r="R468" s="1">
        <f>IF(ISNUMBER(SEARCH("Hackschnitzel",Tabelle_Frageboegen[[#This Row],[Bisheriger Energieträger:]]))=TRUE,1,0)</f>
        <v>0</v>
      </c>
      <c r="S468" s="1">
        <f>IF(ISNUMBER(SEARCH("anderes",Tabelle_Frageboegen[[#This Row],[Bisheriger Energieträger:]]))=TRUE,1,0)</f>
        <v>0</v>
      </c>
      <c r="T468" s="2">
        <v>0</v>
      </c>
      <c r="U468" s="2">
        <v>0</v>
      </c>
      <c r="V468" s="2">
        <v>0</v>
      </c>
      <c r="W468" s="2">
        <v>0</v>
      </c>
      <c r="X468" s="2">
        <v>0</v>
      </c>
      <c r="Y468" s="2">
        <v>0</v>
      </c>
      <c r="Z468" s="2">
        <v>0</v>
      </c>
      <c r="AA468" s="2">
        <v>0</v>
      </c>
      <c r="AB468" s="3">
        <f>IF(SUM(Tabelle_Frageboegen[[#This Row],[Heizöl (l/a)]:[Holzhackschnitzel (Schüttraummeter/a):]])=0,1,0)</f>
        <v>1</v>
      </c>
    </row>
    <row r="469" spans="1:28" x14ac:dyDescent="0.25">
      <c r="A469" s="1">
        <v>454</v>
      </c>
      <c r="B469" s="1" t="s">
        <v>36</v>
      </c>
      <c r="C469" s="1" t="s">
        <v>140</v>
      </c>
      <c r="D469" s="1" t="s">
        <v>8</v>
      </c>
      <c r="E469" s="1">
        <f>IF(Tabelle_Frageboegen[[#This Row],[Anschlussinteresse:]]="ja",1,0)</f>
        <v>0</v>
      </c>
      <c r="F469" s="1">
        <f>IF(Tabelle_Frageboegen[[#This Row],[Anschlussinteresse:]]="ja &amp; unklar",1,0)</f>
        <v>0</v>
      </c>
      <c r="G469" s="1">
        <f>IF(Tabelle_Frageboegen[[#This Row],[Anschlussinteresse:]]="unklar",1,0)</f>
        <v>0</v>
      </c>
      <c r="H469" s="1">
        <f>IF(Tabelle_Frageboegen[[#This Row],[Anschlussinteresse:]]="nein &amp; unklar",1,0)</f>
        <v>0</v>
      </c>
      <c r="I469" s="1">
        <f>IF(Tabelle_Frageboegen[[#This Row],[Anschlussinteresse:]]="nein",1,0)</f>
        <v>1</v>
      </c>
      <c r="J469" s="1" t="s">
        <v>10</v>
      </c>
      <c r="K469" s="1">
        <f>IF(ISNUMBER(SEARCH("Heizöl",Tabelle_Frageboegen[[#This Row],[Bisheriger Energieträger:]]))=TRUE,1,0)</f>
        <v>1</v>
      </c>
      <c r="L469" s="1">
        <f>IF(ISNUMBER(SEARCH("Erdgas",Tabelle_Frageboegen[[#This Row],[Bisheriger Energieträger:]]))=TRUE,1,0)</f>
        <v>0</v>
      </c>
      <c r="M469" s="1">
        <f>IF(ISNUMBER(SEARCH("Flüssiggas",Tabelle_Frageboegen[[#This Row],[Bisheriger Energieträger:]]))=TRUE,1,0)</f>
        <v>0</v>
      </c>
      <c r="N469" s="1">
        <f>IF(ISNUMBER(SEARCH("Strom",Tabelle_Frageboegen[[#This Row],[Bisheriger Energieträger:]]))=TRUE,1,0)</f>
        <v>0</v>
      </c>
      <c r="O469" s="1">
        <f>IF(ISNUMBER(SEARCH("Wärmepumpe",Tabelle_Frageboegen[[#This Row],[Bisheriger Energieträger:]]))=TRUE,1,0)</f>
        <v>0</v>
      </c>
      <c r="P469" s="1">
        <f>IF(ISNUMBER(SEARCH("Holz",Tabelle_Frageboegen[[#This Row],[Bisheriger Energieträger:]]))=TRUE,1,0)</f>
        <v>0</v>
      </c>
      <c r="Q469" s="1">
        <f>IF(ISNUMBER(SEARCH("Pellets",Tabelle_Frageboegen[[#This Row],[Bisheriger Energieträger:]]))=TRUE,1,0)</f>
        <v>0</v>
      </c>
      <c r="R469" s="1">
        <f>IF(ISNUMBER(SEARCH("Hackschnitzel",Tabelle_Frageboegen[[#This Row],[Bisheriger Energieträger:]]))=TRUE,1,0)</f>
        <v>0</v>
      </c>
      <c r="S469" s="1">
        <f>IF(ISNUMBER(SEARCH("anderes",Tabelle_Frageboegen[[#This Row],[Bisheriger Energieträger:]]))=TRUE,1,0)</f>
        <v>0</v>
      </c>
      <c r="T469" s="2">
        <v>1500</v>
      </c>
      <c r="U469" s="2">
        <v>0</v>
      </c>
      <c r="V469" s="2">
        <v>0</v>
      </c>
      <c r="W469" s="2">
        <v>0</v>
      </c>
      <c r="X469" s="2">
        <v>0</v>
      </c>
      <c r="Y469" s="2">
        <v>0</v>
      </c>
      <c r="Z469" s="2">
        <v>0</v>
      </c>
      <c r="AA469" s="2">
        <v>0</v>
      </c>
      <c r="AB469" s="3">
        <f>IF(SUM(Tabelle_Frageboegen[[#This Row],[Heizöl (l/a)]:[Holzhackschnitzel (Schüttraummeter/a):]])=0,1,0)</f>
        <v>0</v>
      </c>
    </row>
    <row r="470" spans="1:28" ht="30" x14ac:dyDescent="0.25">
      <c r="A470" s="1">
        <v>455</v>
      </c>
      <c r="B470" s="1" t="s">
        <v>68</v>
      </c>
      <c r="C470" s="1" t="s">
        <v>143</v>
      </c>
      <c r="D470" s="1" t="s">
        <v>4</v>
      </c>
      <c r="E470" s="1">
        <f>IF(Tabelle_Frageboegen[[#This Row],[Anschlussinteresse:]]="ja",1,0)</f>
        <v>1</v>
      </c>
      <c r="F470" s="1">
        <f>IF(Tabelle_Frageboegen[[#This Row],[Anschlussinteresse:]]="ja &amp; unklar",1,0)</f>
        <v>0</v>
      </c>
      <c r="G470" s="1">
        <f>IF(Tabelle_Frageboegen[[#This Row],[Anschlussinteresse:]]="unklar",1,0)</f>
        <v>0</v>
      </c>
      <c r="H470" s="1">
        <f>IF(Tabelle_Frageboegen[[#This Row],[Anschlussinteresse:]]="nein &amp; unklar",1,0)</f>
        <v>0</v>
      </c>
      <c r="I470" s="1">
        <f>IF(Tabelle_Frageboegen[[#This Row],[Anschlussinteresse:]]="nein",1,0)</f>
        <v>0</v>
      </c>
      <c r="J470" s="1" t="s">
        <v>39</v>
      </c>
      <c r="K470" s="1">
        <f>IF(ISNUMBER(SEARCH("Heizöl",Tabelle_Frageboegen[[#This Row],[Bisheriger Energieträger:]]))=TRUE,1,0)</f>
        <v>1</v>
      </c>
      <c r="L470" s="1">
        <f>IF(ISNUMBER(SEARCH("Erdgas",Tabelle_Frageboegen[[#This Row],[Bisheriger Energieträger:]]))=TRUE,1,0)</f>
        <v>0</v>
      </c>
      <c r="M470" s="1">
        <f>IF(ISNUMBER(SEARCH("Flüssiggas",Tabelle_Frageboegen[[#This Row],[Bisheriger Energieträger:]]))=TRUE,1,0)</f>
        <v>0</v>
      </c>
      <c r="N470" s="1">
        <f>IF(ISNUMBER(SEARCH("Strom",Tabelle_Frageboegen[[#This Row],[Bisheriger Energieträger:]]))=TRUE,1,0)</f>
        <v>0</v>
      </c>
      <c r="O470" s="1">
        <f>IF(ISNUMBER(SEARCH("Wärmepumpe",Tabelle_Frageboegen[[#This Row],[Bisheriger Energieträger:]]))=TRUE,1,0)</f>
        <v>0</v>
      </c>
      <c r="P470" s="1">
        <f>IF(ISNUMBER(SEARCH("Holz",Tabelle_Frageboegen[[#This Row],[Bisheriger Energieträger:]]))=TRUE,1,0)</f>
        <v>1</v>
      </c>
      <c r="Q470" s="1">
        <f>IF(ISNUMBER(SEARCH("Pellets",Tabelle_Frageboegen[[#This Row],[Bisheriger Energieträger:]]))=TRUE,1,0)</f>
        <v>0</v>
      </c>
      <c r="R470" s="1">
        <f>IF(ISNUMBER(SEARCH("Hackschnitzel",Tabelle_Frageboegen[[#This Row],[Bisheriger Energieträger:]]))=TRUE,1,0)</f>
        <v>0</v>
      </c>
      <c r="S470" s="1">
        <f>IF(ISNUMBER(SEARCH("anderes",Tabelle_Frageboegen[[#This Row],[Bisheriger Energieträger:]]))=TRUE,1,0)</f>
        <v>0</v>
      </c>
      <c r="T470" s="2">
        <v>1500</v>
      </c>
      <c r="U470" s="2">
        <v>0</v>
      </c>
      <c r="V470" s="2">
        <v>0</v>
      </c>
      <c r="W470" s="2">
        <v>0</v>
      </c>
      <c r="X470" s="2">
        <v>0</v>
      </c>
      <c r="Y470" s="2">
        <v>6</v>
      </c>
      <c r="Z470" s="2">
        <v>0</v>
      </c>
      <c r="AA470" s="2">
        <v>0</v>
      </c>
      <c r="AB470" s="3">
        <f>IF(SUM(Tabelle_Frageboegen[[#This Row],[Heizöl (l/a)]:[Holzhackschnitzel (Schüttraummeter/a):]])=0,1,0)</f>
        <v>0</v>
      </c>
    </row>
    <row r="471" spans="1:28" x14ac:dyDescent="0.25">
      <c r="A471" s="1">
        <v>456</v>
      </c>
      <c r="B471" s="1" t="s">
        <v>76</v>
      </c>
      <c r="C471" s="1" t="s">
        <v>140</v>
      </c>
      <c r="D471" s="1" t="s">
        <v>4</v>
      </c>
      <c r="E471" s="1">
        <f>IF(Tabelle_Frageboegen[[#This Row],[Anschlussinteresse:]]="ja",1,0)</f>
        <v>1</v>
      </c>
      <c r="F471" s="1">
        <f>IF(Tabelle_Frageboegen[[#This Row],[Anschlussinteresse:]]="ja &amp; unklar",1,0)</f>
        <v>0</v>
      </c>
      <c r="G471" s="1">
        <f>IF(Tabelle_Frageboegen[[#This Row],[Anschlussinteresse:]]="unklar",1,0)</f>
        <v>0</v>
      </c>
      <c r="H471" s="1">
        <f>IF(Tabelle_Frageboegen[[#This Row],[Anschlussinteresse:]]="nein &amp; unklar",1,0)</f>
        <v>0</v>
      </c>
      <c r="I471" s="1">
        <f>IF(Tabelle_Frageboegen[[#This Row],[Anschlussinteresse:]]="nein",1,0)</f>
        <v>0</v>
      </c>
      <c r="J471" s="1" t="s">
        <v>11</v>
      </c>
      <c r="K471" s="1">
        <f>IF(ISNUMBER(SEARCH("Heizöl",Tabelle_Frageboegen[[#This Row],[Bisheriger Energieträger:]]))=TRUE,1,0)</f>
        <v>0</v>
      </c>
      <c r="L471" s="1">
        <f>IF(ISNUMBER(SEARCH("Erdgas",Tabelle_Frageboegen[[#This Row],[Bisheriger Energieträger:]]))=TRUE,1,0)</f>
        <v>1</v>
      </c>
      <c r="M471" s="1">
        <f>IF(ISNUMBER(SEARCH("Flüssiggas",Tabelle_Frageboegen[[#This Row],[Bisheriger Energieträger:]]))=TRUE,1,0)</f>
        <v>0</v>
      </c>
      <c r="N471" s="1">
        <f>IF(ISNUMBER(SEARCH("Strom",Tabelle_Frageboegen[[#This Row],[Bisheriger Energieträger:]]))=TRUE,1,0)</f>
        <v>0</v>
      </c>
      <c r="O471" s="1">
        <f>IF(ISNUMBER(SEARCH("Wärmepumpe",Tabelle_Frageboegen[[#This Row],[Bisheriger Energieträger:]]))=TRUE,1,0)</f>
        <v>0</v>
      </c>
      <c r="P471" s="1">
        <f>IF(ISNUMBER(SEARCH("Holz",Tabelle_Frageboegen[[#This Row],[Bisheriger Energieträger:]]))=TRUE,1,0)</f>
        <v>0</v>
      </c>
      <c r="Q471" s="1">
        <f>IF(ISNUMBER(SEARCH("Pellets",Tabelle_Frageboegen[[#This Row],[Bisheriger Energieträger:]]))=TRUE,1,0)</f>
        <v>0</v>
      </c>
      <c r="R471" s="1">
        <f>IF(ISNUMBER(SEARCH("Hackschnitzel",Tabelle_Frageboegen[[#This Row],[Bisheriger Energieträger:]]))=TRUE,1,0)</f>
        <v>0</v>
      </c>
      <c r="S471" s="1">
        <f>IF(ISNUMBER(SEARCH("anderes",Tabelle_Frageboegen[[#This Row],[Bisheriger Energieträger:]]))=TRUE,1,0)</f>
        <v>0</v>
      </c>
      <c r="T471" s="2">
        <v>0</v>
      </c>
      <c r="U471" s="2">
        <v>1150.5999999999999</v>
      </c>
      <c r="V471" s="2">
        <v>0</v>
      </c>
      <c r="W471" s="2">
        <v>0</v>
      </c>
      <c r="X471" s="2">
        <v>0</v>
      </c>
      <c r="Y471" s="2">
        <v>0</v>
      </c>
      <c r="Z471" s="2">
        <v>0</v>
      </c>
      <c r="AA471" s="2">
        <v>0</v>
      </c>
      <c r="AB471" s="3">
        <f>IF(SUM(Tabelle_Frageboegen[[#This Row],[Heizöl (l/a)]:[Holzhackschnitzel (Schüttraummeter/a):]])=0,1,0)</f>
        <v>0</v>
      </c>
    </row>
    <row r="472" spans="1:28" x14ac:dyDescent="0.25">
      <c r="A472" s="1">
        <v>457</v>
      </c>
      <c r="B472" s="1" t="s">
        <v>65</v>
      </c>
      <c r="C472" s="1" t="s">
        <v>143</v>
      </c>
      <c r="D472" s="1" t="s">
        <v>8</v>
      </c>
      <c r="E472" s="1">
        <f>IF(Tabelle_Frageboegen[[#This Row],[Anschlussinteresse:]]="ja",1,0)</f>
        <v>0</v>
      </c>
      <c r="F472" s="1">
        <f>IF(Tabelle_Frageboegen[[#This Row],[Anschlussinteresse:]]="ja &amp; unklar",1,0)</f>
        <v>0</v>
      </c>
      <c r="G472" s="1">
        <f>IF(Tabelle_Frageboegen[[#This Row],[Anschlussinteresse:]]="unklar",1,0)</f>
        <v>0</v>
      </c>
      <c r="H472" s="1">
        <f>IF(Tabelle_Frageboegen[[#This Row],[Anschlussinteresse:]]="nein &amp; unklar",1,0)</f>
        <v>0</v>
      </c>
      <c r="I472" s="1">
        <f>IF(Tabelle_Frageboegen[[#This Row],[Anschlussinteresse:]]="nein",1,0)</f>
        <v>1</v>
      </c>
      <c r="J472" s="1" t="s">
        <v>11</v>
      </c>
      <c r="K472" s="1">
        <f>IF(ISNUMBER(SEARCH("Heizöl",Tabelle_Frageboegen[[#This Row],[Bisheriger Energieträger:]]))=TRUE,1,0)</f>
        <v>0</v>
      </c>
      <c r="L472" s="1">
        <f>IF(ISNUMBER(SEARCH("Erdgas",Tabelle_Frageboegen[[#This Row],[Bisheriger Energieträger:]]))=TRUE,1,0)</f>
        <v>1</v>
      </c>
      <c r="M472" s="1">
        <f>IF(ISNUMBER(SEARCH("Flüssiggas",Tabelle_Frageboegen[[#This Row],[Bisheriger Energieträger:]]))=TRUE,1,0)</f>
        <v>0</v>
      </c>
      <c r="N472" s="1">
        <f>IF(ISNUMBER(SEARCH("Strom",Tabelle_Frageboegen[[#This Row],[Bisheriger Energieträger:]]))=TRUE,1,0)</f>
        <v>0</v>
      </c>
      <c r="O472" s="1">
        <f>IF(ISNUMBER(SEARCH("Wärmepumpe",Tabelle_Frageboegen[[#This Row],[Bisheriger Energieträger:]]))=TRUE,1,0)</f>
        <v>0</v>
      </c>
      <c r="P472" s="1">
        <f>IF(ISNUMBER(SEARCH("Holz",Tabelle_Frageboegen[[#This Row],[Bisheriger Energieträger:]]))=TRUE,1,0)</f>
        <v>0</v>
      </c>
      <c r="Q472" s="1">
        <f>IF(ISNUMBER(SEARCH("Pellets",Tabelle_Frageboegen[[#This Row],[Bisheriger Energieträger:]]))=TRUE,1,0)</f>
        <v>0</v>
      </c>
      <c r="R472" s="1">
        <f>IF(ISNUMBER(SEARCH("Hackschnitzel",Tabelle_Frageboegen[[#This Row],[Bisheriger Energieträger:]]))=TRUE,1,0)</f>
        <v>0</v>
      </c>
      <c r="S472" s="1">
        <f>IF(ISNUMBER(SEARCH("anderes",Tabelle_Frageboegen[[#This Row],[Bisheriger Energieträger:]]))=TRUE,1,0)</f>
        <v>0</v>
      </c>
      <c r="T472" s="2">
        <v>0</v>
      </c>
      <c r="U472" s="2">
        <v>1363.6363636363637</v>
      </c>
      <c r="V472" s="2">
        <v>0</v>
      </c>
      <c r="W472" s="2">
        <v>0</v>
      </c>
      <c r="X472" s="2">
        <v>0</v>
      </c>
      <c r="Y472" s="2">
        <v>0</v>
      </c>
      <c r="Z472" s="2">
        <v>0</v>
      </c>
      <c r="AA472" s="2">
        <v>0</v>
      </c>
      <c r="AB472" s="3">
        <f>IF(SUM(Tabelle_Frageboegen[[#This Row],[Heizöl (l/a)]:[Holzhackschnitzel (Schüttraummeter/a):]])=0,1,0)</f>
        <v>0</v>
      </c>
    </row>
    <row r="473" spans="1:28" x14ac:dyDescent="0.25">
      <c r="A473" s="1">
        <v>458</v>
      </c>
      <c r="B473" s="1" t="s">
        <v>61</v>
      </c>
      <c r="C473" s="1" t="s">
        <v>140</v>
      </c>
      <c r="D473" s="1" t="s">
        <v>4</v>
      </c>
      <c r="E473" s="1">
        <f>IF(Tabelle_Frageboegen[[#This Row],[Anschlussinteresse:]]="ja",1,0)</f>
        <v>1</v>
      </c>
      <c r="F473" s="1">
        <f>IF(Tabelle_Frageboegen[[#This Row],[Anschlussinteresse:]]="ja &amp; unklar",1,0)</f>
        <v>0</v>
      </c>
      <c r="G473" s="1">
        <f>IF(Tabelle_Frageboegen[[#This Row],[Anschlussinteresse:]]="unklar",1,0)</f>
        <v>0</v>
      </c>
      <c r="H473" s="1">
        <f>IF(Tabelle_Frageboegen[[#This Row],[Anschlussinteresse:]]="nein &amp; unklar",1,0)</f>
        <v>0</v>
      </c>
      <c r="I473" s="1">
        <f>IF(Tabelle_Frageboegen[[#This Row],[Anschlussinteresse:]]="nein",1,0)</f>
        <v>0</v>
      </c>
      <c r="J473" s="1" t="s">
        <v>116</v>
      </c>
      <c r="K473" s="1">
        <f>IF(ISNUMBER(SEARCH("Heizöl",Tabelle_Frageboegen[[#This Row],[Bisheriger Energieträger:]]))=TRUE,1,0)</f>
        <v>1</v>
      </c>
      <c r="L473" s="1">
        <f>IF(ISNUMBER(SEARCH("Erdgas",Tabelle_Frageboegen[[#This Row],[Bisheriger Energieträger:]]))=TRUE,1,0)</f>
        <v>0</v>
      </c>
      <c r="M473" s="1">
        <f>IF(ISNUMBER(SEARCH("Flüssiggas",Tabelle_Frageboegen[[#This Row],[Bisheriger Energieträger:]]))=TRUE,1,0)</f>
        <v>0</v>
      </c>
      <c r="N473" s="1">
        <f>IF(ISNUMBER(SEARCH("Strom",Tabelle_Frageboegen[[#This Row],[Bisheriger Energieträger:]]))=TRUE,1,0)</f>
        <v>1</v>
      </c>
      <c r="O473" s="1">
        <f>IF(ISNUMBER(SEARCH("Wärmepumpe",Tabelle_Frageboegen[[#This Row],[Bisheriger Energieträger:]]))=TRUE,1,0)</f>
        <v>0</v>
      </c>
      <c r="P473" s="1">
        <f>IF(ISNUMBER(SEARCH("Holz",Tabelle_Frageboegen[[#This Row],[Bisheriger Energieträger:]]))=TRUE,1,0)</f>
        <v>0</v>
      </c>
      <c r="Q473" s="1">
        <f>IF(ISNUMBER(SEARCH("Pellets",Tabelle_Frageboegen[[#This Row],[Bisheriger Energieträger:]]))=TRUE,1,0)</f>
        <v>0</v>
      </c>
      <c r="R473" s="1">
        <f>IF(ISNUMBER(SEARCH("Hackschnitzel",Tabelle_Frageboegen[[#This Row],[Bisheriger Energieträger:]]))=TRUE,1,0)</f>
        <v>0</v>
      </c>
      <c r="S473" s="1">
        <f>IF(ISNUMBER(SEARCH("anderes",Tabelle_Frageboegen[[#This Row],[Bisheriger Energieträger:]]))=TRUE,1,0)</f>
        <v>0</v>
      </c>
      <c r="T473" s="2">
        <v>0</v>
      </c>
      <c r="U473" s="2">
        <v>0</v>
      </c>
      <c r="V473" s="2">
        <v>0</v>
      </c>
      <c r="W473" s="2">
        <v>0</v>
      </c>
      <c r="X473" s="2">
        <v>0</v>
      </c>
      <c r="Y473" s="2">
        <v>0</v>
      </c>
      <c r="Z473" s="2">
        <v>0</v>
      </c>
      <c r="AA473" s="2">
        <v>0</v>
      </c>
      <c r="AB473" s="3">
        <f>IF(SUM(Tabelle_Frageboegen[[#This Row],[Heizöl (l/a)]:[Holzhackschnitzel (Schüttraummeter/a):]])=0,1,0)</f>
        <v>1</v>
      </c>
    </row>
    <row r="474" spans="1:28" x14ac:dyDescent="0.25">
      <c r="A474" s="1">
        <v>459</v>
      </c>
      <c r="B474" s="1" t="s">
        <v>123</v>
      </c>
      <c r="C474" s="1" t="s">
        <v>140</v>
      </c>
      <c r="D474" s="1" t="s">
        <v>4</v>
      </c>
      <c r="E474" s="1">
        <f>IF(Tabelle_Frageboegen[[#This Row],[Anschlussinteresse:]]="ja",1,0)</f>
        <v>1</v>
      </c>
      <c r="F474" s="1">
        <f>IF(Tabelle_Frageboegen[[#This Row],[Anschlussinteresse:]]="ja &amp; unklar",1,0)</f>
        <v>0</v>
      </c>
      <c r="G474" s="1">
        <f>IF(Tabelle_Frageboegen[[#This Row],[Anschlussinteresse:]]="unklar",1,0)</f>
        <v>0</v>
      </c>
      <c r="H474" s="1">
        <f>IF(Tabelle_Frageboegen[[#This Row],[Anschlussinteresse:]]="nein &amp; unklar",1,0)</f>
        <v>0</v>
      </c>
      <c r="I474" s="1">
        <f>IF(Tabelle_Frageboegen[[#This Row],[Anschlussinteresse:]]="nein",1,0)</f>
        <v>0</v>
      </c>
      <c r="J474" s="1" t="s">
        <v>116</v>
      </c>
      <c r="K474" s="1">
        <f>IF(ISNUMBER(SEARCH("Heizöl",Tabelle_Frageboegen[[#This Row],[Bisheriger Energieträger:]]))=TRUE,1,0)</f>
        <v>1</v>
      </c>
      <c r="L474" s="1">
        <f>IF(ISNUMBER(SEARCH("Erdgas",Tabelle_Frageboegen[[#This Row],[Bisheriger Energieträger:]]))=TRUE,1,0)</f>
        <v>0</v>
      </c>
      <c r="M474" s="1">
        <f>IF(ISNUMBER(SEARCH("Flüssiggas",Tabelle_Frageboegen[[#This Row],[Bisheriger Energieträger:]]))=TRUE,1,0)</f>
        <v>0</v>
      </c>
      <c r="N474" s="1">
        <f>IF(ISNUMBER(SEARCH("Strom",Tabelle_Frageboegen[[#This Row],[Bisheriger Energieträger:]]))=TRUE,1,0)</f>
        <v>1</v>
      </c>
      <c r="O474" s="1">
        <f>IF(ISNUMBER(SEARCH("Wärmepumpe",Tabelle_Frageboegen[[#This Row],[Bisheriger Energieträger:]]))=TRUE,1,0)</f>
        <v>0</v>
      </c>
      <c r="P474" s="1">
        <f>IF(ISNUMBER(SEARCH("Holz",Tabelle_Frageboegen[[#This Row],[Bisheriger Energieträger:]]))=TRUE,1,0)</f>
        <v>0</v>
      </c>
      <c r="Q474" s="1">
        <f>IF(ISNUMBER(SEARCH("Pellets",Tabelle_Frageboegen[[#This Row],[Bisheriger Energieträger:]]))=TRUE,1,0)</f>
        <v>0</v>
      </c>
      <c r="R474" s="1">
        <f>IF(ISNUMBER(SEARCH("Hackschnitzel",Tabelle_Frageboegen[[#This Row],[Bisheriger Energieträger:]]))=TRUE,1,0)</f>
        <v>0</v>
      </c>
      <c r="S474" s="1">
        <f>IF(ISNUMBER(SEARCH("anderes",Tabelle_Frageboegen[[#This Row],[Bisheriger Energieträger:]]))=TRUE,1,0)</f>
        <v>0</v>
      </c>
      <c r="T474" s="2">
        <v>0</v>
      </c>
      <c r="U474" s="2">
        <v>0</v>
      </c>
      <c r="V474" s="2">
        <v>0</v>
      </c>
      <c r="W474" s="2">
        <v>0</v>
      </c>
      <c r="X474" s="2">
        <v>0</v>
      </c>
      <c r="Y474" s="2">
        <v>0</v>
      </c>
      <c r="Z474" s="2">
        <v>0</v>
      </c>
      <c r="AA474" s="2">
        <v>0</v>
      </c>
      <c r="AB474" s="3">
        <f>IF(SUM(Tabelle_Frageboegen[[#This Row],[Heizöl (l/a)]:[Holzhackschnitzel (Schüttraummeter/a):]])=0,1,0)</f>
        <v>1</v>
      </c>
    </row>
    <row r="475" spans="1:28" ht="30" x14ac:dyDescent="0.25">
      <c r="A475" s="1">
        <v>460</v>
      </c>
      <c r="B475" s="1" t="s">
        <v>49</v>
      </c>
      <c r="C475" s="1" t="s">
        <v>145</v>
      </c>
      <c r="D475" s="1" t="s">
        <v>8</v>
      </c>
      <c r="E475" s="1">
        <f>IF(Tabelle_Frageboegen[[#This Row],[Anschlussinteresse:]]="ja",1,0)</f>
        <v>0</v>
      </c>
      <c r="F475" s="1">
        <f>IF(Tabelle_Frageboegen[[#This Row],[Anschlussinteresse:]]="ja &amp; unklar",1,0)</f>
        <v>0</v>
      </c>
      <c r="G475" s="1">
        <f>IF(Tabelle_Frageboegen[[#This Row],[Anschlussinteresse:]]="unklar",1,0)</f>
        <v>0</v>
      </c>
      <c r="H475" s="1">
        <f>IF(Tabelle_Frageboegen[[#This Row],[Anschlussinteresse:]]="nein &amp; unklar",1,0)</f>
        <v>0</v>
      </c>
      <c r="I475" s="1">
        <f>IF(Tabelle_Frageboegen[[#This Row],[Anschlussinteresse:]]="nein",1,0)</f>
        <v>1</v>
      </c>
      <c r="J475" s="1" t="s">
        <v>12</v>
      </c>
      <c r="K475" s="1">
        <f>IF(ISNUMBER(SEARCH("Heizöl",Tabelle_Frageboegen[[#This Row],[Bisheriger Energieträger:]]))=TRUE,1,0)</f>
        <v>0</v>
      </c>
      <c r="L475" s="1">
        <f>IF(ISNUMBER(SEARCH("Erdgas",Tabelle_Frageboegen[[#This Row],[Bisheriger Energieträger:]]))=TRUE,1,0)</f>
        <v>0</v>
      </c>
      <c r="M475" s="1">
        <f>IF(ISNUMBER(SEARCH("Flüssiggas",Tabelle_Frageboegen[[#This Row],[Bisheriger Energieträger:]]))=TRUE,1,0)</f>
        <v>1</v>
      </c>
      <c r="N475" s="1">
        <f>IF(ISNUMBER(SEARCH("Strom",Tabelle_Frageboegen[[#This Row],[Bisheriger Energieträger:]]))=TRUE,1,0)</f>
        <v>0</v>
      </c>
      <c r="O475" s="1">
        <f>IF(ISNUMBER(SEARCH("Wärmepumpe",Tabelle_Frageboegen[[#This Row],[Bisheriger Energieträger:]]))=TRUE,1,0)</f>
        <v>0</v>
      </c>
      <c r="P475" s="1">
        <f>IF(ISNUMBER(SEARCH("Holz",Tabelle_Frageboegen[[#This Row],[Bisheriger Energieträger:]]))=TRUE,1,0)</f>
        <v>0</v>
      </c>
      <c r="Q475" s="1">
        <f>IF(ISNUMBER(SEARCH("Pellets",Tabelle_Frageboegen[[#This Row],[Bisheriger Energieträger:]]))=TRUE,1,0)</f>
        <v>0</v>
      </c>
      <c r="R475" s="1">
        <f>IF(ISNUMBER(SEARCH("Hackschnitzel",Tabelle_Frageboegen[[#This Row],[Bisheriger Energieträger:]]))=TRUE,1,0)</f>
        <v>0</v>
      </c>
      <c r="S475" s="1">
        <f>IF(ISNUMBER(SEARCH("anderes",Tabelle_Frageboegen[[#This Row],[Bisheriger Energieträger:]]))=TRUE,1,0)</f>
        <v>0</v>
      </c>
      <c r="T475" s="2">
        <v>0</v>
      </c>
      <c r="U475" s="2">
        <v>0</v>
      </c>
      <c r="V475" s="2">
        <v>2020</v>
      </c>
      <c r="W475" s="2">
        <v>0</v>
      </c>
      <c r="X475" s="2">
        <v>0</v>
      </c>
      <c r="Y475" s="2">
        <v>0</v>
      </c>
      <c r="Z475" s="2">
        <v>0</v>
      </c>
      <c r="AA475" s="2">
        <v>0</v>
      </c>
      <c r="AB475" s="3">
        <f>IF(SUM(Tabelle_Frageboegen[[#This Row],[Heizöl (l/a)]:[Holzhackschnitzel (Schüttraummeter/a):]])=0,1,0)</f>
        <v>0</v>
      </c>
    </row>
    <row r="476" spans="1:28" x14ac:dyDescent="0.25">
      <c r="A476" s="1">
        <v>461</v>
      </c>
      <c r="B476" s="1" t="s">
        <v>72</v>
      </c>
      <c r="C476" s="1" t="s">
        <v>142</v>
      </c>
      <c r="D476" s="1" t="s">
        <v>4</v>
      </c>
      <c r="E476" s="1">
        <f>IF(Tabelle_Frageboegen[[#This Row],[Anschlussinteresse:]]="ja",1,0)</f>
        <v>1</v>
      </c>
      <c r="F476" s="1">
        <f>IF(Tabelle_Frageboegen[[#This Row],[Anschlussinteresse:]]="ja &amp; unklar",1,0)</f>
        <v>0</v>
      </c>
      <c r="G476" s="1">
        <f>IF(Tabelle_Frageboegen[[#This Row],[Anschlussinteresse:]]="unklar",1,0)</f>
        <v>0</v>
      </c>
      <c r="H476" s="1">
        <f>IF(Tabelle_Frageboegen[[#This Row],[Anschlussinteresse:]]="nein &amp; unklar",1,0)</f>
        <v>0</v>
      </c>
      <c r="I476" s="1">
        <f>IF(Tabelle_Frageboegen[[#This Row],[Anschlussinteresse:]]="nein",1,0)</f>
        <v>0</v>
      </c>
      <c r="J476" s="1" t="s">
        <v>39</v>
      </c>
      <c r="K476" s="1">
        <f>IF(ISNUMBER(SEARCH("Heizöl",Tabelle_Frageboegen[[#This Row],[Bisheriger Energieträger:]]))=TRUE,1,0)</f>
        <v>1</v>
      </c>
      <c r="L476" s="1">
        <f>IF(ISNUMBER(SEARCH("Erdgas",Tabelle_Frageboegen[[#This Row],[Bisheriger Energieträger:]]))=TRUE,1,0)</f>
        <v>0</v>
      </c>
      <c r="M476" s="1">
        <f>IF(ISNUMBER(SEARCH("Flüssiggas",Tabelle_Frageboegen[[#This Row],[Bisheriger Energieträger:]]))=TRUE,1,0)</f>
        <v>0</v>
      </c>
      <c r="N476" s="1">
        <f>IF(ISNUMBER(SEARCH("Strom",Tabelle_Frageboegen[[#This Row],[Bisheriger Energieträger:]]))=TRUE,1,0)</f>
        <v>0</v>
      </c>
      <c r="O476" s="1">
        <f>IF(ISNUMBER(SEARCH("Wärmepumpe",Tabelle_Frageboegen[[#This Row],[Bisheriger Energieträger:]]))=TRUE,1,0)</f>
        <v>0</v>
      </c>
      <c r="P476" s="1">
        <f>IF(ISNUMBER(SEARCH("Holz",Tabelle_Frageboegen[[#This Row],[Bisheriger Energieträger:]]))=TRUE,1,0)</f>
        <v>1</v>
      </c>
      <c r="Q476" s="1">
        <f>IF(ISNUMBER(SEARCH("Pellets",Tabelle_Frageboegen[[#This Row],[Bisheriger Energieträger:]]))=TRUE,1,0)</f>
        <v>0</v>
      </c>
      <c r="R476" s="1">
        <f>IF(ISNUMBER(SEARCH("Hackschnitzel",Tabelle_Frageboegen[[#This Row],[Bisheriger Energieträger:]]))=TRUE,1,0)</f>
        <v>0</v>
      </c>
      <c r="S476" s="1">
        <f>IF(ISNUMBER(SEARCH("anderes",Tabelle_Frageboegen[[#This Row],[Bisheriger Energieträger:]]))=TRUE,1,0)</f>
        <v>0</v>
      </c>
      <c r="T476" s="2">
        <v>2200</v>
      </c>
      <c r="U476" s="2">
        <v>0</v>
      </c>
      <c r="V476" s="2">
        <v>0</v>
      </c>
      <c r="W476" s="2">
        <v>0</v>
      </c>
      <c r="X476" s="2">
        <v>0</v>
      </c>
      <c r="Y476" s="2">
        <v>6</v>
      </c>
      <c r="Z476" s="2">
        <v>0</v>
      </c>
      <c r="AA476" s="2">
        <v>0</v>
      </c>
      <c r="AB476" s="3">
        <f>IF(SUM(Tabelle_Frageboegen[[#This Row],[Heizöl (l/a)]:[Holzhackschnitzel (Schüttraummeter/a):]])=0,1,0)</f>
        <v>0</v>
      </c>
    </row>
    <row r="477" spans="1:28" x14ac:dyDescent="0.25">
      <c r="A477" s="1">
        <v>462</v>
      </c>
      <c r="B477" s="1" t="s">
        <v>40</v>
      </c>
      <c r="C477" s="1" t="s">
        <v>142</v>
      </c>
      <c r="D477" s="1" t="s">
        <v>8</v>
      </c>
      <c r="E477" s="1">
        <f>IF(Tabelle_Frageboegen[[#This Row],[Anschlussinteresse:]]="ja",1,0)</f>
        <v>0</v>
      </c>
      <c r="F477" s="1">
        <f>IF(Tabelle_Frageboegen[[#This Row],[Anschlussinteresse:]]="ja &amp; unklar",1,0)</f>
        <v>0</v>
      </c>
      <c r="G477" s="1">
        <f>IF(Tabelle_Frageboegen[[#This Row],[Anschlussinteresse:]]="unklar",1,0)</f>
        <v>0</v>
      </c>
      <c r="H477" s="1">
        <f>IF(Tabelle_Frageboegen[[#This Row],[Anschlussinteresse:]]="nein &amp; unklar",1,0)</f>
        <v>0</v>
      </c>
      <c r="I477" s="1">
        <f>IF(Tabelle_Frageboegen[[#This Row],[Anschlussinteresse:]]="nein",1,0)</f>
        <v>1</v>
      </c>
      <c r="J477" s="1" t="s">
        <v>10</v>
      </c>
      <c r="K477" s="1">
        <f>IF(ISNUMBER(SEARCH("Heizöl",Tabelle_Frageboegen[[#This Row],[Bisheriger Energieträger:]]))=TRUE,1,0)</f>
        <v>1</v>
      </c>
      <c r="L477" s="1">
        <f>IF(ISNUMBER(SEARCH("Erdgas",Tabelle_Frageboegen[[#This Row],[Bisheriger Energieträger:]]))=TRUE,1,0)</f>
        <v>0</v>
      </c>
      <c r="M477" s="1">
        <f>IF(ISNUMBER(SEARCH("Flüssiggas",Tabelle_Frageboegen[[#This Row],[Bisheriger Energieträger:]]))=TRUE,1,0)</f>
        <v>0</v>
      </c>
      <c r="N477" s="1">
        <f>IF(ISNUMBER(SEARCH("Strom",Tabelle_Frageboegen[[#This Row],[Bisheriger Energieträger:]]))=TRUE,1,0)</f>
        <v>0</v>
      </c>
      <c r="O477" s="1">
        <f>IF(ISNUMBER(SEARCH("Wärmepumpe",Tabelle_Frageboegen[[#This Row],[Bisheriger Energieträger:]]))=TRUE,1,0)</f>
        <v>0</v>
      </c>
      <c r="P477" s="1">
        <f>IF(ISNUMBER(SEARCH("Holz",Tabelle_Frageboegen[[#This Row],[Bisheriger Energieträger:]]))=TRUE,1,0)</f>
        <v>0</v>
      </c>
      <c r="Q477" s="1">
        <f>IF(ISNUMBER(SEARCH("Pellets",Tabelle_Frageboegen[[#This Row],[Bisheriger Energieträger:]]))=TRUE,1,0)</f>
        <v>0</v>
      </c>
      <c r="R477" s="1">
        <f>IF(ISNUMBER(SEARCH("Hackschnitzel",Tabelle_Frageboegen[[#This Row],[Bisheriger Energieträger:]]))=TRUE,1,0)</f>
        <v>0</v>
      </c>
      <c r="S477" s="1">
        <f>IF(ISNUMBER(SEARCH("anderes",Tabelle_Frageboegen[[#This Row],[Bisheriger Energieträger:]]))=TRUE,1,0)</f>
        <v>0</v>
      </c>
      <c r="T477" s="2">
        <v>2500</v>
      </c>
      <c r="U477" s="2">
        <v>0</v>
      </c>
      <c r="V477" s="2">
        <v>0</v>
      </c>
      <c r="W477" s="2">
        <v>0</v>
      </c>
      <c r="X477" s="2">
        <v>0</v>
      </c>
      <c r="Y477" s="2">
        <v>0</v>
      </c>
      <c r="Z477" s="2">
        <v>0</v>
      </c>
      <c r="AA477" s="2">
        <v>0</v>
      </c>
      <c r="AB477" s="3">
        <f>IF(SUM(Tabelle_Frageboegen[[#This Row],[Heizöl (l/a)]:[Holzhackschnitzel (Schüttraummeter/a):]])=0,1,0)</f>
        <v>0</v>
      </c>
    </row>
    <row r="478" spans="1:28" x14ac:dyDescent="0.25">
      <c r="A478" s="1">
        <v>463</v>
      </c>
      <c r="B478" s="1" t="s">
        <v>112</v>
      </c>
      <c r="C478" s="1" t="s">
        <v>145</v>
      </c>
      <c r="D478" s="1" t="s">
        <v>4</v>
      </c>
      <c r="E478" s="1">
        <f>IF(Tabelle_Frageboegen[[#This Row],[Anschlussinteresse:]]="ja",1,0)</f>
        <v>1</v>
      </c>
      <c r="F478" s="1">
        <f>IF(Tabelle_Frageboegen[[#This Row],[Anschlussinteresse:]]="ja &amp; unklar",1,0)</f>
        <v>0</v>
      </c>
      <c r="G478" s="1">
        <f>IF(Tabelle_Frageboegen[[#This Row],[Anschlussinteresse:]]="unklar",1,0)</f>
        <v>0</v>
      </c>
      <c r="H478" s="1">
        <f>IF(Tabelle_Frageboegen[[#This Row],[Anschlussinteresse:]]="nein &amp; unklar",1,0)</f>
        <v>0</v>
      </c>
      <c r="I478" s="1">
        <f>IF(Tabelle_Frageboegen[[#This Row],[Anschlussinteresse:]]="nein",1,0)</f>
        <v>0</v>
      </c>
      <c r="J478" s="1" t="s">
        <v>11</v>
      </c>
      <c r="K478" s="1">
        <f>IF(ISNUMBER(SEARCH("Heizöl",Tabelle_Frageboegen[[#This Row],[Bisheriger Energieträger:]]))=TRUE,1,0)</f>
        <v>0</v>
      </c>
      <c r="L478" s="1">
        <f>IF(ISNUMBER(SEARCH("Erdgas",Tabelle_Frageboegen[[#This Row],[Bisheriger Energieträger:]]))=TRUE,1,0)</f>
        <v>1</v>
      </c>
      <c r="M478" s="1">
        <f>IF(ISNUMBER(SEARCH("Flüssiggas",Tabelle_Frageboegen[[#This Row],[Bisheriger Energieträger:]]))=TRUE,1,0)</f>
        <v>0</v>
      </c>
      <c r="N478" s="1">
        <f>IF(ISNUMBER(SEARCH("Strom",Tabelle_Frageboegen[[#This Row],[Bisheriger Energieträger:]]))=TRUE,1,0)</f>
        <v>0</v>
      </c>
      <c r="O478" s="1">
        <f>IF(ISNUMBER(SEARCH("Wärmepumpe",Tabelle_Frageboegen[[#This Row],[Bisheriger Energieträger:]]))=TRUE,1,0)</f>
        <v>0</v>
      </c>
      <c r="P478" s="1">
        <f>IF(ISNUMBER(SEARCH("Holz",Tabelle_Frageboegen[[#This Row],[Bisheriger Energieträger:]]))=TRUE,1,0)</f>
        <v>0</v>
      </c>
      <c r="Q478" s="1">
        <f>IF(ISNUMBER(SEARCH("Pellets",Tabelle_Frageboegen[[#This Row],[Bisheriger Energieträger:]]))=TRUE,1,0)</f>
        <v>0</v>
      </c>
      <c r="R478" s="1">
        <f>IF(ISNUMBER(SEARCH("Hackschnitzel",Tabelle_Frageboegen[[#This Row],[Bisheriger Energieträger:]]))=TRUE,1,0)</f>
        <v>0</v>
      </c>
      <c r="S478" s="1">
        <f>IF(ISNUMBER(SEARCH("anderes",Tabelle_Frageboegen[[#This Row],[Bisheriger Energieträger:]]))=TRUE,1,0)</f>
        <v>0</v>
      </c>
      <c r="T478" s="2">
        <v>0</v>
      </c>
      <c r="U478" s="2">
        <v>0</v>
      </c>
      <c r="V478" s="2">
        <v>0</v>
      </c>
      <c r="W478" s="2">
        <v>0</v>
      </c>
      <c r="X478" s="2">
        <v>0</v>
      </c>
      <c r="Y478" s="2">
        <v>0</v>
      </c>
      <c r="Z478" s="2">
        <v>0</v>
      </c>
      <c r="AA478" s="2">
        <v>0</v>
      </c>
      <c r="AB478" s="3">
        <f>IF(SUM(Tabelle_Frageboegen[[#This Row],[Heizöl (l/a)]:[Holzhackschnitzel (Schüttraummeter/a):]])=0,1,0)</f>
        <v>1</v>
      </c>
    </row>
    <row r="479" spans="1:28" x14ac:dyDescent="0.25">
      <c r="A479" s="1">
        <v>464</v>
      </c>
      <c r="B479" s="1" t="s">
        <v>104</v>
      </c>
      <c r="C479" s="1" t="s">
        <v>140</v>
      </c>
      <c r="D479" s="1" t="s">
        <v>8</v>
      </c>
      <c r="E479" s="1">
        <f>IF(Tabelle_Frageboegen[[#This Row],[Anschlussinteresse:]]="ja",1,0)</f>
        <v>0</v>
      </c>
      <c r="F479" s="1">
        <f>IF(Tabelle_Frageboegen[[#This Row],[Anschlussinteresse:]]="ja &amp; unklar",1,0)</f>
        <v>0</v>
      </c>
      <c r="G479" s="1">
        <f>IF(Tabelle_Frageboegen[[#This Row],[Anschlussinteresse:]]="unklar",1,0)</f>
        <v>0</v>
      </c>
      <c r="H479" s="1">
        <f>IF(Tabelle_Frageboegen[[#This Row],[Anschlussinteresse:]]="nein &amp; unklar",1,0)</f>
        <v>0</v>
      </c>
      <c r="I479" s="1">
        <f>IF(Tabelle_Frageboegen[[#This Row],[Anschlussinteresse:]]="nein",1,0)</f>
        <v>1</v>
      </c>
      <c r="J479" s="1" t="s">
        <v>43</v>
      </c>
      <c r="K479" s="1">
        <f>IF(ISNUMBER(SEARCH("Heizöl",Tabelle_Frageboegen[[#This Row],[Bisheriger Energieträger:]]))=TRUE,1,0)</f>
        <v>0</v>
      </c>
      <c r="L479" s="1">
        <f>IF(ISNUMBER(SEARCH("Erdgas",Tabelle_Frageboegen[[#This Row],[Bisheriger Energieträger:]]))=TRUE,1,0)</f>
        <v>0</v>
      </c>
      <c r="M479" s="1">
        <f>IF(ISNUMBER(SEARCH("Flüssiggas",Tabelle_Frageboegen[[#This Row],[Bisheriger Energieträger:]]))=TRUE,1,0)</f>
        <v>0</v>
      </c>
      <c r="N479" s="1">
        <f>IF(ISNUMBER(SEARCH("Strom",Tabelle_Frageboegen[[#This Row],[Bisheriger Energieträger:]]))=TRUE,1,0)</f>
        <v>0</v>
      </c>
      <c r="O479" s="1">
        <f>IF(ISNUMBER(SEARCH("Wärmepumpe",Tabelle_Frageboegen[[#This Row],[Bisheriger Energieträger:]]))=TRUE,1,0)</f>
        <v>0</v>
      </c>
      <c r="P479" s="1">
        <f>IF(ISNUMBER(SEARCH("Holz",Tabelle_Frageboegen[[#This Row],[Bisheriger Energieträger:]]))=TRUE,1,0)</f>
        <v>1</v>
      </c>
      <c r="Q479" s="1">
        <f>IF(ISNUMBER(SEARCH("Pellets",Tabelle_Frageboegen[[#This Row],[Bisheriger Energieträger:]]))=TRUE,1,0)</f>
        <v>1</v>
      </c>
      <c r="R479" s="1">
        <f>IF(ISNUMBER(SEARCH("Hackschnitzel",Tabelle_Frageboegen[[#This Row],[Bisheriger Energieträger:]]))=TRUE,1,0)</f>
        <v>0</v>
      </c>
      <c r="S479" s="1">
        <f>IF(ISNUMBER(SEARCH("anderes",Tabelle_Frageboegen[[#This Row],[Bisheriger Energieträger:]]))=TRUE,1,0)</f>
        <v>0</v>
      </c>
      <c r="T479" s="2">
        <v>0</v>
      </c>
      <c r="U479" s="2">
        <v>0</v>
      </c>
      <c r="V479" s="2">
        <v>0</v>
      </c>
      <c r="W479" s="2">
        <v>0</v>
      </c>
      <c r="X479" s="2">
        <v>0</v>
      </c>
      <c r="Y479" s="2">
        <v>0</v>
      </c>
      <c r="Z479" s="2">
        <v>18000</v>
      </c>
      <c r="AA479" s="2">
        <v>0</v>
      </c>
      <c r="AB479" s="3">
        <f>IF(SUM(Tabelle_Frageboegen[[#This Row],[Heizöl (l/a)]:[Holzhackschnitzel (Schüttraummeter/a):]])=0,1,0)</f>
        <v>0</v>
      </c>
    </row>
    <row r="480" spans="1:28" x14ac:dyDescent="0.25">
      <c r="A480" s="1">
        <v>465</v>
      </c>
      <c r="B480" s="1" t="s">
        <v>52</v>
      </c>
      <c r="C480" s="1" t="s">
        <v>140</v>
      </c>
      <c r="D480" s="1" t="s">
        <v>6</v>
      </c>
      <c r="E480" s="1">
        <f>IF(Tabelle_Frageboegen[[#This Row],[Anschlussinteresse:]]="ja",1,0)</f>
        <v>0</v>
      </c>
      <c r="F480" s="1">
        <f>IF(Tabelle_Frageboegen[[#This Row],[Anschlussinteresse:]]="ja &amp; unklar",1,0)</f>
        <v>0</v>
      </c>
      <c r="G480" s="1">
        <f>IF(Tabelle_Frageboegen[[#This Row],[Anschlussinteresse:]]="unklar",1,0)</f>
        <v>1</v>
      </c>
      <c r="H480" s="1">
        <f>IF(Tabelle_Frageboegen[[#This Row],[Anschlussinteresse:]]="nein &amp; unklar",1,0)</f>
        <v>0</v>
      </c>
      <c r="I480" s="1">
        <f>IF(Tabelle_Frageboegen[[#This Row],[Anschlussinteresse:]]="nein",1,0)</f>
        <v>0</v>
      </c>
      <c r="J480" s="1" t="s">
        <v>11</v>
      </c>
      <c r="K480" s="1">
        <f>IF(ISNUMBER(SEARCH("Heizöl",Tabelle_Frageboegen[[#This Row],[Bisheriger Energieträger:]]))=TRUE,1,0)</f>
        <v>0</v>
      </c>
      <c r="L480" s="1">
        <f>IF(ISNUMBER(SEARCH("Erdgas",Tabelle_Frageboegen[[#This Row],[Bisheriger Energieträger:]]))=TRUE,1,0)</f>
        <v>1</v>
      </c>
      <c r="M480" s="1">
        <f>IF(ISNUMBER(SEARCH("Flüssiggas",Tabelle_Frageboegen[[#This Row],[Bisheriger Energieträger:]]))=TRUE,1,0)</f>
        <v>0</v>
      </c>
      <c r="N480" s="1">
        <f>IF(ISNUMBER(SEARCH("Strom",Tabelle_Frageboegen[[#This Row],[Bisheriger Energieträger:]]))=TRUE,1,0)</f>
        <v>0</v>
      </c>
      <c r="O480" s="1">
        <f>IF(ISNUMBER(SEARCH("Wärmepumpe",Tabelle_Frageboegen[[#This Row],[Bisheriger Energieträger:]]))=TRUE,1,0)</f>
        <v>0</v>
      </c>
      <c r="P480" s="1">
        <f>IF(ISNUMBER(SEARCH("Holz",Tabelle_Frageboegen[[#This Row],[Bisheriger Energieträger:]]))=TRUE,1,0)</f>
        <v>0</v>
      </c>
      <c r="Q480" s="1">
        <f>IF(ISNUMBER(SEARCH("Pellets",Tabelle_Frageboegen[[#This Row],[Bisheriger Energieträger:]]))=TRUE,1,0)</f>
        <v>0</v>
      </c>
      <c r="R480" s="1">
        <f>IF(ISNUMBER(SEARCH("Hackschnitzel",Tabelle_Frageboegen[[#This Row],[Bisheriger Energieträger:]]))=TRUE,1,0)</f>
        <v>0</v>
      </c>
      <c r="S480" s="1">
        <f>IF(ISNUMBER(SEARCH("anderes",Tabelle_Frageboegen[[#This Row],[Bisheriger Energieträger:]]))=TRUE,1,0)</f>
        <v>0</v>
      </c>
      <c r="T480" s="2">
        <v>0</v>
      </c>
      <c r="U480" s="2">
        <v>1100</v>
      </c>
      <c r="V480" s="2">
        <v>0</v>
      </c>
      <c r="W480" s="2">
        <v>0</v>
      </c>
      <c r="X480" s="2">
        <v>0</v>
      </c>
      <c r="Y480" s="2">
        <v>0</v>
      </c>
      <c r="Z480" s="2">
        <v>0</v>
      </c>
      <c r="AA480" s="2">
        <v>0</v>
      </c>
      <c r="AB480" s="3">
        <f>IF(SUM(Tabelle_Frageboegen[[#This Row],[Heizöl (l/a)]:[Holzhackschnitzel (Schüttraummeter/a):]])=0,1,0)</f>
        <v>0</v>
      </c>
    </row>
    <row r="481" spans="1:28" x14ac:dyDescent="0.25">
      <c r="A481" s="1">
        <v>466</v>
      </c>
      <c r="B481" s="1" t="s">
        <v>102</v>
      </c>
      <c r="C481" s="1" t="s">
        <v>140</v>
      </c>
      <c r="D481" s="1" t="s">
        <v>4</v>
      </c>
      <c r="E481" s="1">
        <f>IF(Tabelle_Frageboegen[[#This Row],[Anschlussinteresse:]]="ja",1,0)</f>
        <v>1</v>
      </c>
      <c r="F481" s="1">
        <f>IF(Tabelle_Frageboegen[[#This Row],[Anschlussinteresse:]]="ja &amp; unklar",1,0)</f>
        <v>0</v>
      </c>
      <c r="G481" s="1">
        <f>IF(Tabelle_Frageboegen[[#This Row],[Anschlussinteresse:]]="unklar",1,0)</f>
        <v>0</v>
      </c>
      <c r="H481" s="1">
        <f>IF(Tabelle_Frageboegen[[#This Row],[Anschlussinteresse:]]="nein &amp; unklar",1,0)</f>
        <v>0</v>
      </c>
      <c r="I481" s="1">
        <f>IF(Tabelle_Frageboegen[[#This Row],[Anschlussinteresse:]]="nein",1,0)</f>
        <v>0</v>
      </c>
      <c r="J481" s="1" t="s">
        <v>10</v>
      </c>
      <c r="K481" s="1">
        <f>IF(ISNUMBER(SEARCH("Heizöl",Tabelle_Frageboegen[[#This Row],[Bisheriger Energieträger:]]))=TRUE,1,0)</f>
        <v>1</v>
      </c>
      <c r="L481" s="1">
        <f>IF(ISNUMBER(SEARCH("Erdgas",Tabelle_Frageboegen[[#This Row],[Bisheriger Energieträger:]]))=TRUE,1,0)</f>
        <v>0</v>
      </c>
      <c r="M481" s="1">
        <f>IF(ISNUMBER(SEARCH("Flüssiggas",Tabelle_Frageboegen[[#This Row],[Bisheriger Energieträger:]]))=TRUE,1,0)</f>
        <v>0</v>
      </c>
      <c r="N481" s="1">
        <f>IF(ISNUMBER(SEARCH("Strom",Tabelle_Frageboegen[[#This Row],[Bisheriger Energieträger:]]))=TRUE,1,0)</f>
        <v>0</v>
      </c>
      <c r="O481" s="1">
        <f>IF(ISNUMBER(SEARCH("Wärmepumpe",Tabelle_Frageboegen[[#This Row],[Bisheriger Energieträger:]]))=TRUE,1,0)</f>
        <v>0</v>
      </c>
      <c r="P481" s="1">
        <f>IF(ISNUMBER(SEARCH("Holz",Tabelle_Frageboegen[[#This Row],[Bisheriger Energieträger:]]))=TRUE,1,0)</f>
        <v>0</v>
      </c>
      <c r="Q481" s="1">
        <f>IF(ISNUMBER(SEARCH("Pellets",Tabelle_Frageboegen[[#This Row],[Bisheriger Energieträger:]]))=TRUE,1,0)</f>
        <v>0</v>
      </c>
      <c r="R481" s="1">
        <f>IF(ISNUMBER(SEARCH("Hackschnitzel",Tabelle_Frageboegen[[#This Row],[Bisheriger Energieträger:]]))=TRUE,1,0)</f>
        <v>0</v>
      </c>
      <c r="S481" s="1">
        <f>IF(ISNUMBER(SEARCH("anderes",Tabelle_Frageboegen[[#This Row],[Bisheriger Energieträger:]]))=TRUE,1,0)</f>
        <v>0</v>
      </c>
      <c r="T481" s="2">
        <v>2400</v>
      </c>
      <c r="U481" s="2">
        <v>0</v>
      </c>
      <c r="V481" s="2">
        <v>0</v>
      </c>
      <c r="W481" s="2">
        <v>0</v>
      </c>
      <c r="X481" s="2">
        <v>0</v>
      </c>
      <c r="Y481" s="2">
        <v>0</v>
      </c>
      <c r="Z481" s="2">
        <v>0</v>
      </c>
      <c r="AA481" s="2">
        <v>0</v>
      </c>
      <c r="AB481" s="3">
        <f>IF(SUM(Tabelle_Frageboegen[[#This Row],[Heizöl (l/a)]:[Holzhackschnitzel (Schüttraummeter/a):]])=0,1,0)</f>
        <v>0</v>
      </c>
    </row>
    <row r="482" spans="1:28" x14ac:dyDescent="0.25">
      <c r="A482" s="1">
        <v>467</v>
      </c>
      <c r="B482" s="1" t="s">
        <v>51</v>
      </c>
      <c r="C482" s="1" t="s">
        <v>140</v>
      </c>
      <c r="D482" s="1" t="s">
        <v>5</v>
      </c>
      <c r="E482" s="1">
        <f>IF(Tabelle_Frageboegen[[#This Row],[Anschlussinteresse:]]="ja",1,0)</f>
        <v>0</v>
      </c>
      <c r="F482" s="1">
        <f>IF(Tabelle_Frageboegen[[#This Row],[Anschlussinteresse:]]="ja &amp; unklar",1,0)</f>
        <v>1</v>
      </c>
      <c r="G482" s="1">
        <f>IF(Tabelle_Frageboegen[[#This Row],[Anschlussinteresse:]]="unklar",1,0)</f>
        <v>0</v>
      </c>
      <c r="H482" s="1">
        <f>IF(Tabelle_Frageboegen[[#This Row],[Anschlussinteresse:]]="nein &amp; unklar",1,0)</f>
        <v>0</v>
      </c>
      <c r="I482" s="1">
        <f>IF(Tabelle_Frageboegen[[#This Row],[Anschlussinteresse:]]="nein",1,0)</f>
        <v>0</v>
      </c>
      <c r="J482" s="1" t="s">
        <v>35</v>
      </c>
      <c r="K482" s="1">
        <f>IF(ISNUMBER(SEARCH("Heizöl",Tabelle_Frageboegen[[#This Row],[Bisheriger Energieträger:]]))=TRUE,1,0)</f>
        <v>0</v>
      </c>
      <c r="L482" s="1">
        <f>IF(ISNUMBER(SEARCH("Erdgas",Tabelle_Frageboegen[[#This Row],[Bisheriger Energieträger:]]))=TRUE,1,0)</f>
        <v>0</v>
      </c>
      <c r="M482" s="1">
        <f>IF(ISNUMBER(SEARCH("Flüssiggas",Tabelle_Frageboegen[[#This Row],[Bisheriger Energieträger:]]))=TRUE,1,0)</f>
        <v>1</v>
      </c>
      <c r="N482" s="1">
        <f>IF(ISNUMBER(SEARCH("Strom",Tabelle_Frageboegen[[#This Row],[Bisheriger Energieträger:]]))=TRUE,1,0)</f>
        <v>0</v>
      </c>
      <c r="O482" s="1">
        <f>IF(ISNUMBER(SEARCH("Wärmepumpe",Tabelle_Frageboegen[[#This Row],[Bisheriger Energieträger:]]))=TRUE,1,0)</f>
        <v>0</v>
      </c>
      <c r="P482" s="1">
        <f>IF(ISNUMBER(SEARCH("Holz",Tabelle_Frageboegen[[#This Row],[Bisheriger Energieträger:]]))=TRUE,1,0)</f>
        <v>1</v>
      </c>
      <c r="Q482" s="1">
        <f>IF(ISNUMBER(SEARCH("Pellets",Tabelle_Frageboegen[[#This Row],[Bisheriger Energieträger:]]))=TRUE,1,0)</f>
        <v>0</v>
      </c>
      <c r="R482" s="1">
        <f>IF(ISNUMBER(SEARCH("Hackschnitzel",Tabelle_Frageboegen[[#This Row],[Bisheriger Energieträger:]]))=TRUE,1,0)</f>
        <v>0</v>
      </c>
      <c r="S482" s="1">
        <f>IF(ISNUMBER(SEARCH("anderes",Tabelle_Frageboegen[[#This Row],[Bisheriger Energieträger:]]))=TRUE,1,0)</f>
        <v>0</v>
      </c>
      <c r="T482" s="2">
        <v>0</v>
      </c>
      <c r="U482" s="2">
        <v>0</v>
      </c>
      <c r="V482" s="2">
        <f>500/0.147</f>
        <v>3401.3605442176872</v>
      </c>
      <c r="W482" s="2">
        <v>0</v>
      </c>
      <c r="X482" s="2">
        <v>0</v>
      </c>
      <c r="Y482" s="2">
        <v>6</v>
      </c>
      <c r="Z482" s="2">
        <v>0</v>
      </c>
      <c r="AA482" s="2">
        <v>0</v>
      </c>
      <c r="AB482" s="3">
        <f>IF(SUM(Tabelle_Frageboegen[[#This Row],[Heizöl (l/a)]:[Holzhackschnitzel (Schüttraummeter/a):]])=0,1,0)</f>
        <v>0</v>
      </c>
    </row>
    <row r="483" spans="1:28" ht="30" x14ac:dyDescent="0.25">
      <c r="A483" s="1">
        <v>468</v>
      </c>
      <c r="B483" s="1" t="s">
        <v>68</v>
      </c>
      <c r="C483" s="1" t="s">
        <v>143</v>
      </c>
      <c r="D483" s="1" t="s">
        <v>4</v>
      </c>
      <c r="E483" s="1">
        <f>IF(Tabelle_Frageboegen[[#This Row],[Anschlussinteresse:]]="ja",1,0)</f>
        <v>1</v>
      </c>
      <c r="F483" s="1">
        <f>IF(Tabelle_Frageboegen[[#This Row],[Anschlussinteresse:]]="ja &amp; unklar",1,0)</f>
        <v>0</v>
      </c>
      <c r="G483" s="1">
        <f>IF(Tabelle_Frageboegen[[#This Row],[Anschlussinteresse:]]="unklar",1,0)</f>
        <v>0</v>
      </c>
      <c r="H483" s="1">
        <f>IF(Tabelle_Frageboegen[[#This Row],[Anschlussinteresse:]]="nein &amp; unklar",1,0)</f>
        <v>0</v>
      </c>
      <c r="I483" s="1">
        <f>IF(Tabelle_Frageboegen[[#This Row],[Anschlussinteresse:]]="nein",1,0)</f>
        <v>0</v>
      </c>
      <c r="J483" s="1" t="s">
        <v>39</v>
      </c>
      <c r="K483" s="1">
        <f>IF(ISNUMBER(SEARCH("Heizöl",Tabelle_Frageboegen[[#This Row],[Bisheriger Energieträger:]]))=TRUE,1,0)</f>
        <v>1</v>
      </c>
      <c r="L483" s="1">
        <f>IF(ISNUMBER(SEARCH("Erdgas",Tabelle_Frageboegen[[#This Row],[Bisheriger Energieträger:]]))=TRUE,1,0)</f>
        <v>0</v>
      </c>
      <c r="M483" s="1">
        <f>IF(ISNUMBER(SEARCH("Flüssiggas",Tabelle_Frageboegen[[#This Row],[Bisheriger Energieträger:]]))=TRUE,1,0)</f>
        <v>0</v>
      </c>
      <c r="N483" s="1">
        <f>IF(ISNUMBER(SEARCH("Strom",Tabelle_Frageboegen[[#This Row],[Bisheriger Energieträger:]]))=TRUE,1,0)</f>
        <v>0</v>
      </c>
      <c r="O483" s="1">
        <f>IF(ISNUMBER(SEARCH("Wärmepumpe",Tabelle_Frageboegen[[#This Row],[Bisheriger Energieträger:]]))=TRUE,1,0)</f>
        <v>0</v>
      </c>
      <c r="P483" s="1">
        <f>IF(ISNUMBER(SEARCH("Holz",Tabelle_Frageboegen[[#This Row],[Bisheriger Energieträger:]]))=TRUE,1,0)</f>
        <v>1</v>
      </c>
      <c r="Q483" s="1">
        <f>IF(ISNUMBER(SEARCH("Pellets",Tabelle_Frageboegen[[#This Row],[Bisheriger Energieträger:]]))=TRUE,1,0)</f>
        <v>0</v>
      </c>
      <c r="R483" s="1">
        <f>IF(ISNUMBER(SEARCH("Hackschnitzel",Tabelle_Frageboegen[[#This Row],[Bisheriger Energieträger:]]))=TRUE,1,0)</f>
        <v>0</v>
      </c>
      <c r="S483" s="1">
        <f>IF(ISNUMBER(SEARCH("anderes",Tabelle_Frageboegen[[#This Row],[Bisheriger Energieträger:]]))=TRUE,1,0)</f>
        <v>0</v>
      </c>
      <c r="T483" s="2">
        <v>4000</v>
      </c>
      <c r="U483" s="2">
        <v>0</v>
      </c>
      <c r="V483" s="2">
        <v>0</v>
      </c>
      <c r="W483" s="2">
        <v>0</v>
      </c>
      <c r="X483" s="2">
        <v>0</v>
      </c>
      <c r="Y483" s="2">
        <v>0</v>
      </c>
      <c r="Z483" s="2">
        <v>0</v>
      </c>
      <c r="AA483" s="2">
        <v>0</v>
      </c>
      <c r="AB483" s="3">
        <f>IF(SUM(Tabelle_Frageboegen[[#This Row],[Heizöl (l/a)]:[Holzhackschnitzel (Schüttraummeter/a):]])=0,1,0)</f>
        <v>0</v>
      </c>
    </row>
    <row r="484" spans="1:28" x14ac:dyDescent="0.25">
      <c r="A484" s="1">
        <v>469</v>
      </c>
      <c r="B484" s="1" t="s">
        <v>61</v>
      </c>
      <c r="C484" s="1" t="s">
        <v>140</v>
      </c>
      <c r="D484" s="1" t="s">
        <v>8</v>
      </c>
      <c r="E484" s="1">
        <f>IF(Tabelle_Frageboegen[[#This Row],[Anschlussinteresse:]]="ja",1,0)</f>
        <v>0</v>
      </c>
      <c r="F484" s="1">
        <f>IF(Tabelle_Frageboegen[[#This Row],[Anschlussinteresse:]]="ja &amp; unklar",1,0)</f>
        <v>0</v>
      </c>
      <c r="G484" s="1">
        <f>IF(Tabelle_Frageboegen[[#This Row],[Anschlussinteresse:]]="unklar",1,0)</f>
        <v>0</v>
      </c>
      <c r="H484" s="1">
        <f>IF(Tabelle_Frageboegen[[#This Row],[Anschlussinteresse:]]="nein &amp; unklar",1,0)</f>
        <v>0</v>
      </c>
      <c r="I484" s="1">
        <f>IF(Tabelle_Frageboegen[[#This Row],[Anschlussinteresse:]]="nein",1,0)</f>
        <v>1</v>
      </c>
      <c r="J484" s="1" t="s">
        <v>32</v>
      </c>
      <c r="K484" s="1">
        <f>IF(ISNUMBER(SEARCH("Heizöl",Tabelle_Frageboegen[[#This Row],[Bisheriger Energieträger:]]))=TRUE,1,0)</f>
        <v>0</v>
      </c>
      <c r="L484" s="1">
        <f>IF(ISNUMBER(SEARCH("Erdgas",Tabelle_Frageboegen[[#This Row],[Bisheriger Energieträger:]]))=TRUE,1,0)</f>
        <v>0</v>
      </c>
      <c r="M484" s="1">
        <f>IF(ISNUMBER(SEARCH("Flüssiggas",Tabelle_Frageboegen[[#This Row],[Bisheriger Energieträger:]]))=TRUE,1,0)</f>
        <v>0</v>
      </c>
      <c r="N484" s="1">
        <f>IF(ISNUMBER(SEARCH("Strom",Tabelle_Frageboegen[[#This Row],[Bisheriger Energieträger:]]))=TRUE,1,0)</f>
        <v>0</v>
      </c>
      <c r="O484" s="1">
        <f>IF(ISNUMBER(SEARCH("Wärmepumpe",Tabelle_Frageboegen[[#This Row],[Bisheriger Energieträger:]]))=TRUE,1,0)</f>
        <v>0</v>
      </c>
      <c r="P484" s="1">
        <f>IF(ISNUMBER(SEARCH("Holz",Tabelle_Frageboegen[[#This Row],[Bisheriger Energieträger:]]))=TRUE,1,0)</f>
        <v>0</v>
      </c>
      <c r="Q484" s="1">
        <f>IF(ISNUMBER(SEARCH("Pellets",Tabelle_Frageboegen[[#This Row],[Bisheriger Energieträger:]]))=TRUE,1,0)</f>
        <v>0</v>
      </c>
      <c r="R484" s="1">
        <f>IF(ISNUMBER(SEARCH("Hackschnitzel",Tabelle_Frageboegen[[#This Row],[Bisheriger Energieträger:]]))=TRUE,1,0)</f>
        <v>0</v>
      </c>
      <c r="S484" s="1">
        <f>IF(ISNUMBER(SEARCH("anderes",Tabelle_Frageboegen[[#This Row],[Bisheriger Energieträger:]]))=TRUE,1,0)</f>
        <v>0</v>
      </c>
      <c r="T484" s="2">
        <v>0</v>
      </c>
      <c r="U484" s="2">
        <v>0</v>
      </c>
      <c r="V484" s="2">
        <v>0</v>
      </c>
      <c r="W484" s="2">
        <v>0</v>
      </c>
      <c r="X484" s="2">
        <v>0</v>
      </c>
      <c r="Y484" s="2">
        <v>0</v>
      </c>
      <c r="Z484" s="2">
        <v>0</v>
      </c>
      <c r="AA484" s="2">
        <v>0</v>
      </c>
      <c r="AB484" s="3">
        <f>IF(SUM(Tabelle_Frageboegen[[#This Row],[Heizöl (l/a)]:[Holzhackschnitzel (Schüttraummeter/a):]])=0,1,0)</f>
        <v>1</v>
      </c>
    </row>
    <row r="485" spans="1:28" x14ac:dyDescent="0.25">
      <c r="A485" s="1">
        <v>470</v>
      </c>
      <c r="B485" s="1" t="s">
        <v>40</v>
      </c>
      <c r="C485" s="1" t="s">
        <v>142</v>
      </c>
      <c r="D485" s="1" t="s">
        <v>4</v>
      </c>
      <c r="E485" s="1">
        <f>IF(Tabelle_Frageboegen[[#This Row],[Anschlussinteresse:]]="ja",1,0)</f>
        <v>1</v>
      </c>
      <c r="F485" s="1">
        <f>IF(Tabelle_Frageboegen[[#This Row],[Anschlussinteresse:]]="ja &amp; unklar",1,0)</f>
        <v>0</v>
      </c>
      <c r="G485" s="1">
        <f>IF(Tabelle_Frageboegen[[#This Row],[Anschlussinteresse:]]="unklar",1,0)</f>
        <v>0</v>
      </c>
      <c r="H485" s="1">
        <f>IF(Tabelle_Frageboegen[[#This Row],[Anschlussinteresse:]]="nein &amp; unklar",1,0)</f>
        <v>0</v>
      </c>
      <c r="I485" s="1">
        <f>IF(Tabelle_Frageboegen[[#This Row],[Anschlussinteresse:]]="nein",1,0)</f>
        <v>0</v>
      </c>
      <c r="J485" s="1" t="s">
        <v>11</v>
      </c>
      <c r="K485" s="1">
        <f>IF(ISNUMBER(SEARCH("Heizöl",Tabelle_Frageboegen[[#This Row],[Bisheriger Energieträger:]]))=TRUE,1,0)</f>
        <v>0</v>
      </c>
      <c r="L485" s="1">
        <f>IF(ISNUMBER(SEARCH("Erdgas",Tabelle_Frageboegen[[#This Row],[Bisheriger Energieträger:]]))=TRUE,1,0)</f>
        <v>1</v>
      </c>
      <c r="M485" s="1">
        <f>IF(ISNUMBER(SEARCH("Flüssiggas",Tabelle_Frageboegen[[#This Row],[Bisheriger Energieträger:]]))=TRUE,1,0)</f>
        <v>0</v>
      </c>
      <c r="N485" s="1">
        <f>IF(ISNUMBER(SEARCH("Strom",Tabelle_Frageboegen[[#This Row],[Bisheriger Energieträger:]]))=TRUE,1,0)</f>
        <v>0</v>
      </c>
      <c r="O485" s="1">
        <f>IF(ISNUMBER(SEARCH("Wärmepumpe",Tabelle_Frageboegen[[#This Row],[Bisheriger Energieträger:]]))=TRUE,1,0)</f>
        <v>0</v>
      </c>
      <c r="P485" s="1">
        <f>IF(ISNUMBER(SEARCH("Holz",Tabelle_Frageboegen[[#This Row],[Bisheriger Energieträger:]]))=TRUE,1,0)</f>
        <v>0</v>
      </c>
      <c r="Q485" s="1">
        <f>IF(ISNUMBER(SEARCH("Pellets",Tabelle_Frageboegen[[#This Row],[Bisheriger Energieträger:]]))=TRUE,1,0)</f>
        <v>0</v>
      </c>
      <c r="R485" s="1">
        <f>IF(ISNUMBER(SEARCH("Hackschnitzel",Tabelle_Frageboegen[[#This Row],[Bisheriger Energieträger:]]))=TRUE,1,0)</f>
        <v>0</v>
      </c>
      <c r="S485" s="1">
        <f>IF(ISNUMBER(SEARCH("anderes",Tabelle_Frageboegen[[#This Row],[Bisheriger Energieträger:]]))=TRUE,1,0)</f>
        <v>0</v>
      </c>
      <c r="T485" s="2">
        <v>0</v>
      </c>
      <c r="U485" s="2">
        <v>1500</v>
      </c>
      <c r="V485" s="2">
        <v>0</v>
      </c>
      <c r="W485" s="2">
        <v>0</v>
      </c>
      <c r="X485" s="2">
        <v>0</v>
      </c>
      <c r="Y485" s="2">
        <v>0</v>
      </c>
      <c r="Z485" s="2">
        <v>0</v>
      </c>
      <c r="AA485" s="2">
        <v>0</v>
      </c>
      <c r="AB485" s="3">
        <f>IF(SUM(Tabelle_Frageboegen[[#This Row],[Heizöl (l/a)]:[Holzhackschnitzel (Schüttraummeter/a):]])=0,1,0)</f>
        <v>0</v>
      </c>
    </row>
    <row r="486" spans="1:28" x14ac:dyDescent="0.25">
      <c r="A486" s="1">
        <v>471</v>
      </c>
      <c r="B486" s="1" t="s">
        <v>54</v>
      </c>
      <c r="C486" s="1" t="s">
        <v>140</v>
      </c>
      <c r="D486" s="1" t="s">
        <v>4</v>
      </c>
      <c r="E486" s="1">
        <f>IF(Tabelle_Frageboegen[[#This Row],[Anschlussinteresse:]]="ja",1,0)</f>
        <v>1</v>
      </c>
      <c r="F486" s="1">
        <f>IF(Tabelle_Frageboegen[[#This Row],[Anschlussinteresse:]]="ja &amp; unklar",1,0)</f>
        <v>0</v>
      </c>
      <c r="G486" s="1">
        <f>IF(Tabelle_Frageboegen[[#This Row],[Anschlussinteresse:]]="unklar",1,0)</f>
        <v>0</v>
      </c>
      <c r="H486" s="1">
        <f>IF(Tabelle_Frageboegen[[#This Row],[Anschlussinteresse:]]="nein &amp; unklar",1,0)</f>
        <v>0</v>
      </c>
      <c r="I486" s="1">
        <f>IF(Tabelle_Frageboegen[[#This Row],[Anschlussinteresse:]]="nein",1,0)</f>
        <v>0</v>
      </c>
      <c r="J486" s="1" t="s">
        <v>10</v>
      </c>
      <c r="K486" s="1">
        <f>IF(ISNUMBER(SEARCH("Heizöl",Tabelle_Frageboegen[[#This Row],[Bisheriger Energieträger:]]))=TRUE,1,0)</f>
        <v>1</v>
      </c>
      <c r="L486" s="1">
        <f>IF(ISNUMBER(SEARCH("Erdgas",Tabelle_Frageboegen[[#This Row],[Bisheriger Energieträger:]]))=TRUE,1,0)</f>
        <v>0</v>
      </c>
      <c r="M486" s="1">
        <f>IF(ISNUMBER(SEARCH("Flüssiggas",Tabelle_Frageboegen[[#This Row],[Bisheriger Energieträger:]]))=TRUE,1,0)</f>
        <v>0</v>
      </c>
      <c r="N486" s="1">
        <f>IF(ISNUMBER(SEARCH("Strom",Tabelle_Frageboegen[[#This Row],[Bisheriger Energieträger:]]))=TRUE,1,0)</f>
        <v>0</v>
      </c>
      <c r="O486" s="1">
        <f>IF(ISNUMBER(SEARCH("Wärmepumpe",Tabelle_Frageboegen[[#This Row],[Bisheriger Energieträger:]]))=TRUE,1,0)</f>
        <v>0</v>
      </c>
      <c r="P486" s="1">
        <f>IF(ISNUMBER(SEARCH("Holz",Tabelle_Frageboegen[[#This Row],[Bisheriger Energieträger:]]))=TRUE,1,0)</f>
        <v>0</v>
      </c>
      <c r="Q486" s="1">
        <f>IF(ISNUMBER(SEARCH("Pellets",Tabelle_Frageboegen[[#This Row],[Bisheriger Energieträger:]]))=TRUE,1,0)</f>
        <v>0</v>
      </c>
      <c r="R486" s="1">
        <f>IF(ISNUMBER(SEARCH("Hackschnitzel",Tabelle_Frageboegen[[#This Row],[Bisheriger Energieträger:]]))=TRUE,1,0)</f>
        <v>0</v>
      </c>
      <c r="S486" s="1">
        <f>IF(ISNUMBER(SEARCH("anderes",Tabelle_Frageboegen[[#This Row],[Bisheriger Energieträger:]]))=TRUE,1,0)</f>
        <v>0</v>
      </c>
      <c r="T486" s="2">
        <v>6000</v>
      </c>
      <c r="U486" s="2">
        <v>0</v>
      </c>
      <c r="V486" s="2">
        <v>0</v>
      </c>
      <c r="W486" s="2">
        <v>0</v>
      </c>
      <c r="X486" s="2">
        <v>0</v>
      </c>
      <c r="Y486" s="2">
        <v>0</v>
      </c>
      <c r="Z486" s="2">
        <v>0</v>
      </c>
      <c r="AA486" s="2">
        <v>0</v>
      </c>
      <c r="AB486" s="3">
        <f>IF(SUM(Tabelle_Frageboegen[[#This Row],[Heizöl (l/a)]:[Holzhackschnitzel (Schüttraummeter/a):]])=0,1,0)</f>
        <v>0</v>
      </c>
    </row>
    <row r="487" spans="1:28" x14ac:dyDescent="0.25">
      <c r="A487" s="1">
        <v>472</v>
      </c>
      <c r="B487" s="1" t="s">
        <v>54</v>
      </c>
      <c r="C487" s="1" t="s">
        <v>140</v>
      </c>
      <c r="D487" s="1" t="s">
        <v>32</v>
      </c>
      <c r="E487" s="1">
        <f>IF(Tabelle_Frageboegen[[#This Row],[Anschlussinteresse:]]="ja",1,0)</f>
        <v>0</v>
      </c>
      <c r="F487" s="1">
        <f>IF(Tabelle_Frageboegen[[#This Row],[Anschlussinteresse:]]="ja &amp; unklar",1,0)</f>
        <v>0</v>
      </c>
      <c r="G487" s="1">
        <f>IF(Tabelle_Frageboegen[[#This Row],[Anschlussinteresse:]]="unklar",1,0)</f>
        <v>0</v>
      </c>
      <c r="H487" s="1">
        <f>IF(Tabelle_Frageboegen[[#This Row],[Anschlussinteresse:]]="nein &amp; unklar",1,0)</f>
        <v>0</v>
      </c>
      <c r="I487" s="1">
        <f>IF(Tabelle_Frageboegen[[#This Row],[Anschlussinteresse:]]="nein",1,0)</f>
        <v>0</v>
      </c>
      <c r="J487" s="1" t="s">
        <v>10</v>
      </c>
      <c r="K487" s="1">
        <f>IF(ISNUMBER(SEARCH("Heizöl",Tabelle_Frageboegen[[#This Row],[Bisheriger Energieträger:]]))=TRUE,1,0)</f>
        <v>1</v>
      </c>
      <c r="L487" s="1">
        <f>IF(ISNUMBER(SEARCH("Erdgas",Tabelle_Frageboegen[[#This Row],[Bisheriger Energieträger:]]))=TRUE,1,0)</f>
        <v>0</v>
      </c>
      <c r="M487" s="1">
        <f>IF(ISNUMBER(SEARCH("Flüssiggas",Tabelle_Frageboegen[[#This Row],[Bisheriger Energieträger:]]))=TRUE,1,0)</f>
        <v>0</v>
      </c>
      <c r="N487" s="1">
        <f>IF(ISNUMBER(SEARCH("Strom",Tabelle_Frageboegen[[#This Row],[Bisheriger Energieträger:]]))=TRUE,1,0)</f>
        <v>0</v>
      </c>
      <c r="O487" s="1">
        <f>IF(ISNUMBER(SEARCH("Wärmepumpe",Tabelle_Frageboegen[[#This Row],[Bisheriger Energieträger:]]))=TRUE,1,0)</f>
        <v>0</v>
      </c>
      <c r="P487" s="1">
        <f>IF(ISNUMBER(SEARCH("Holz",Tabelle_Frageboegen[[#This Row],[Bisheriger Energieträger:]]))=TRUE,1,0)</f>
        <v>0</v>
      </c>
      <c r="Q487" s="1">
        <f>IF(ISNUMBER(SEARCH("Pellets",Tabelle_Frageboegen[[#This Row],[Bisheriger Energieträger:]]))=TRUE,1,0)</f>
        <v>0</v>
      </c>
      <c r="R487" s="1">
        <f>IF(ISNUMBER(SEARCH("Hackschnitzel",Tabelle_Frageboegen[[#This Row],[Bisheriger Energieträger:]]))=TRUE,1,0)</f>
        <v>0</v>
      </c>
      <c r="S487" s="1">
        <f>IF(ISNUMBER(SEARCH("anderes",Tabelle_Frageboegen[[#This Row],[Bisheriger Energieträger:]]))=TRUE,1,0)</f>
        <v>0</v>
      </c>
      <c r="T487" s="2">
        <v>1700</v>
      </c>
      <c r="U487" s="2">
        <v>0</v>
      </c>
      <c r="V487" s="2">
        <v>0</v>
      </c>
      <c r="W487" s="2">
        <v>0</v>
      </c>
      <c r="X487" s="2">
        <v>0</v>
      </c>
      <c r="Y487" s="2">
        <v>0</v>
      </c>
      <c r="Z487" s="2">
        <v>0</v>
      </c>
      <c r="AA487" s="2">
        <v>0</v>
      </c>
      <c r="AB487" s="3">
        <f>IF(SUM(Tabelle_Frageboegen[[#This Row],[Heizöl (l/a)]:[Holzhackschnitzel (Schüttraummeter/a):]])=0,1,0)</f>
        <v>0</v>
      </c>
    </row>
    <row r="488" spans="1:28" x14ac:dyDescent="0.25">
      <c r="A488" s="1">
        <v>473</v>
      </c>
      <c r="B488" s="1" t="s">
        <v>44</v>
      </c>
      <c r="C488" s="1" t="s">
        <v>145</v>
      </c>
      <c r="D488" s="1" t="s">
        <v>4</v>
      </c>
      <c r="E488" s="1">
        <f>IF(Tabelle_Frageboegen[[#This Row],[Anschlussinteresse:]]="ja",1,0)</f>
        <v>1</v>
      </c>
      <c r="F488" s="1">
        <f>IF(Tabelle_Frageboegen[[#This Row],[Anschlussinteresse:]]="ja &amp; unklar",1,0)</f>
        <v>0</v>
      </c>
      <c r="G488" s="1">
        <f>IF(Tabelle_Frageboegen[[#This Row],[Anschlussinteresse:]]="unklar",1,0)</f>
        <v>0</v>
      </c>
      <c r="H488" s="1">
        <f>IF(Tabelle_Frageboegen[[#This Row],[Anschlussinteresse:]]="nein &amp; unklar",1,0)</f>
        <v>0</v>
      </c>
      <c r="I488" s="1">
        <f>IF(Tabelle_Frageboegen[[#This Row],[Anschlussinteresse:]]="nein",1,0)</f>
        <v>0</v>
      </c>
      <c r="J488" s="1" t="s">
        <v>10</v>
      </c>
      <c r="K488" s="1">
        <f>IF(ISNUMBER(SEARCH("Heizöl",Tabelle_Frageboegen[[#This Row],[Bisheriger Energieträger:]]))=TRUE,1,0)</f>
        <v>1</v>
      </c>
      <c r="L488" s="1">
        <f>IF(ISNUMBER(SEARCH("Erdgas",Tabelle_Frageboegen[[#This Row],[Bisheriger Energieträger:]]))=TRUE,1,0)</f>
        <v>0</v>
      </c>
      <c r="M488" s="1">
        <f>IF(ISNUMBER(SEARCH("Flüssiggas",Tabelle_Frageboegen[[#This Row],[Bisheriger Energieträger:]]))=TRUE,1,0)</f>
        <v>0</v>
      </c>
      <c r="N488" s="1">
        <f>IF(ISNUMBER(SEARCH("Strom",Tabelle_Frageboegen[[#This Row],[Bisheriger Energieträger:]]))=TRUE,1,0)</f>
        <v>0</v>
      </c>
      <c r="O488" s="1">
        <f>IF(ISNUMBER(SEARCH("Wärmepumpe",Tabelle_Frageboegen[[#This Row],[Bisheriger Energieträger:]]))=TRUE,1,0)</f>
        <v>0</v>
      </c>
      <c r="P488" s="1">
        <f>IF(ISNUMBER(SEARCH("Holz",Tabelle_Frageboegen[[#This Row],[Bisheriger Energieträger:]]))=TRUE,1,0)</f>
        <v>0</v>
      </c>
      <c r="Q488" s="1">
        <f>IF(ISNUMBER(SEARCH("Pellets",Tabelle_Frageboegen[[#This Row],[Bisheriger Energieträger:]]))=TRUE,1,0)</f>
        <v>0</v>
      </c>
      <c r="R488" s="1">
        <f>IF(ISNUMBER(SEARCH("Hackschnitzel",Tabelle_Frageboegen[[#This Row],[Bisheriger Energieträger:]]))=TRUE,1,0)</f>
        <v>0</v>
      </c>
      <c r="S488" s="1">
        <f>IF(ISNUMBER(SEARCH("anderes",Tabelle_Frageboegen[[#This Row],[Bisheriger Energieträger:]]))=TRUE,1,0)</f>
        <v>0</v>
      </c>
      <c r="T488" s="2">
        <v>4000</v>
      </c>
      <c r="U488" s="2">
        <v>0</v>
      </c>
      <c r="V488" s="2">
        <v>0</v>
      </c>
      <c r="W488" s="2">
        <v>0</v>
      </c>
      <c r="X488" s="2">
        <v>0</v>
      </c>
      <c r="Y488" s="2">
        <v>0</v>
      </c>
      <c r="Z488" s="2">
        <v>0</v>
      </c>
      <c r="AA488" s="2">
        <v>0</v>
      </c>
      <c r="AB488" s="3">
        <f>IF(SUM(Tabelle_Frageboegen[[#This Row],[Heizöl (l/a)]:[Holzhackschnitzel (Schüttraummeter/a):]])=0,1,0)</f>
        <v>0</v>
      </c>
    </row>
    <row r="489" spans="1:28" x14ac:dyDescent="0.25">
      <c r="A489" s="1">
        <v>474</v>
      </c>
      <c r="B489" s="1" t="s">
        <v>36</v>
      </c>
      <c r="C489" s="1" t="s">
        <v>140</v>
      </c>
      <c r="D489" s="1" t="s">
        <v>8</v>
      </c>
      <c r="E489" s="1">
        <f>IF(Tabelle_Frageboegen[[#This Row],[Anschlussinteresse:]]="ja",1,0)</f>
        <v>0</v>
      </c>
      <c r="F489" s="1">
        <f>IF(Tabelle_Frageboegen[[#This Row],[Anschlussinteresse:]]="ja &amp; unklar",1,0)</f>
        <v>0</v>
      </c>
      <c r="G489" s="1">
        <f>IF(Tabelle_Frageboegen[[#This Row],[Anschlussinteresse:]]="unklar",1,0)</f>
        <v>0</v>
      </c>
      <c r="H489" s="1">
        <f>IF(Tabelle_Frageboegen[[#This Row],[Anschlussinteresse:]]="nein &amp; unklar",1,0)</f>
        <v>0</v>
      </c>
      <c r="I489" s="1">
        <f>IF(Tabelle_Frageboegen[[#This Row],[Anschlussinteresse:]]="nein",1,0)</f>
        <v>1</v>
      </c>
      <c r="J489" s="1" t="s">
        <v>10</v>
      </c>
      <c r="K489" s="1">
        <f>IF(ISNUMBER(SEARCH("Heizöl",Tabelle_Frageboegen[[#This Row],[Bisheriger Energieträger:]]))=TRUE,1,0)</f>
        <v>1</v>
      </c>
      <c r="L489" s="1">
        <f>IF(ISNUMBER(SEARCH("Erdgas",Tabelle_Frageboegen[[#This Row],[Bisheriger Energieträger:]]))=TRUE,1,0)</f>
        <v>0</v>
      </c>
      <c r="M489" s="1">
        <f>IF(ISNUMBER(SEARCH("Flüssiggas",Tabelle_Frageboegen[[#This Row],[Bisheriger Energieträger:]]))=TRUE,1,0)</f>
        <v>0</v>
      </c>
      <c r="N489" s="1">
        <f>IF(ISNUMBER(SEARCH("Strom",Tabelle_Frageboegen[[#This Row],[Bisheriger Energieträger:]]))=TRUE,1,0)</f>
        <v>0</v>
      </c>
      <c r="O489" s="1">
        <f>IF(ISNUMBER(SEARCH("Wärmepumpe",Tabelle_Frageboegen[[#This Row],[Bisheriger Energieträger:]]))=TRUE,1,0)</f>
        <v>0</v>
      </c>
      <c r="P489" s="1">
        <f>IF(ISNUMBER(SEARCH("Holz",Tabelle_Frageboegen[[#This Row],[Bisheriger Energieträger:]]))=TRUE,1,0)</f>
        <v>0</v>
      </c>
      <c r="Q489" s="1">
        <f>IF(ISNUMBER(SEARCH("Pellets",Tabelle_Frageboegen[[#This Row],[Bisheriger Energieträger:]]))=TRUE,1,0)</f>
        <v>0</v>
      </c>
      <c r="R489" s="1">
        <f>IF(ISNUMBER(SEARCH("Hackschnitzel",Tabelle_Frageboegen[[#This Row],[Bisheriger Energieträger:]]))=TRUE,1,0)</f>
        <v>0</v>
      </c>
      <c r="S489" s="1">
        <f>IF(ISNUMBER(SEARCH("anderes",Tabelle_Frageboegen[[#This Row],[Bisheriger Energieträger:]]))=TRUE,1,0)</f>
        <v>0</v>
      </c>
      <c r="T489" s="2">
        <v>1200</v>
      </c>
      <c r="U489" s="2">
        <v>0</v>
      </c>
      <c r="V489" s="2">
        <v>0</v>
      </c>
      <c r="W489" s="2">
        <v>0</v>
      </c>
      <c r="X489" s="2">
        <v>0</v>
      </c>
      <c r="Y489" s="2">
        <v>0</v>
      </c>
      <c r="Z489" s="2">
        <v>0</v>
      </c>
      <c r="AA489" s="2">
        <v>0</v>
      </c>
      <c r="AB489" s="3">
        <f>IF(SUM(Tabelle_Frageboegen[[#This Row],[Heizöl (l/a)]:[Holzhackschnitzel (Schüttraummeter/a):]])=0,1,0)</f>
        <v>0</v>
      </c>
    </row>
    <row r="490" spans="1:28" x14ac:dyDescent="0.25">
      <c r="A490" s="1">
        <v>475</v>
      </c>
      <c r="B490" s="1" t="s">
        <v>36</v>
      </c>
      <c r="C490" s="1" t="s">
        <v>140</v>
      </c>
      <c r="D490" s="1" t="s">
        <v>6</v>
      </c>
      <c r="E490" s="1">
        <f>IF(Tabelle_Frageboegen[[#This Row],[Anschlussinteresse:]]="ja",1,0)</f>
        <v>0</v>
      </c>
      <c r="F490" s="1">
        <f>IF(Tabelle_Frageboegen[[#This Row],[Anschlussinteresse:]]="ja &amp; unklar",1,0)</f>
        <v>0</v>
      </c>
      <c r="G490" s="1">
        <f>IF(Tabelle_Frageboegen[[#This Row],[Anschlussinteresse:]]="unklar",1,0)</f>
        <v>1</v>
      </c>
      <c r="H490" s="1">
        <f>IF(Tabelle_Frageboegen[[#This Row],[Anschlussinteresse:]]="nein &amp; unklar",1,0)</f>
        <v>0</v>
      </c>
      <c r="I490" s="1">
        <f>IF(Tabelle_Frageboegen[[#This Row],[Anschlussinteresse:]]="nein",1,0)</f>
        <v>0</v>
      </c>
      <c r="J490" s="1" t="s">
        <v>127</v>
      </c>
      <c r="K490" s="1">
        <f>IF(ISNUMBER(SEARCH("Heizöl",Tabelle_Frageboegen[[#This Row],[Bisheriger Energieträger:]]))=TRUE,1,0)</f>
        <v>0</v>
      </c>
      <c r="L490" s="1">
        <f>IF(ISNUMBER(SEARCH("Erdgas",Tabelle_Frageboegen[[#This Row],[Bisheriger Energieträger:]]))=TRUE,1,0)</f>
        <v>0</v>
      </c>
      <c r="M490" s="1">
        <f>IF(ISNUMBER(SEARCH("Flüssiggas",Tabelle_Frageboegen[[#This Row],[Bisheriger Energieträger:]]))=TRUE,1,0)</f>
        <v>0</v>
      </c>
      <c r="N490" s="1">
        <f>IF(ISNUMBER(SEARCH("Strom",Tabelle_Frageboegen[[#This Row],[Bisheriger Energieträger:]]))=TRUE,1,0)</f>
        <v>1</v>
      </c>
      <c r="O490" s="1">
        <f>IF(ISNUMBER(SEARCH("Wärmepumpe",Tabelle_Frageboegen[[#This Row],[Bisheriger Energieträger:]]))=TRUE,1,0)</f>
        <v>1</v>
      </c>
      <c r="P490" s="1">
        <f>IF(ISNUMBER(SEARCH("Holz",Tabelle_Frageboegen[[#This Row],[Bisheriger Energieträger:]]))=TRUE,1,0)</f>
        <v>0</v>
      </c>
      <c r="Q490" s="1">
        <f>IF(ISNUMBER(SEARCH("Pellets",Tabelle_Frageboegen[[#This Row],[Bisheriger Energieträger:]]))=TRUE,1,0)</f>
        <v>0</v>
      </c>
      <c r="R490" s="1">
        <f>IF(ISNUMBER(SEARCH("Hackschnitzel",Tabelle_Frageboegen[[#This Row],[Bisheriger Energieträger:]]))=TRUE,1,0)</f>
        <v>0</v>
      </c>
      <c r="S490" s="1">
        <f>IF(ISNUMBER(SEARCH("anderes",Tabelle_Frageboegen[[#This Row],[Bisheriger Energieträger:]]))=TRUE,1,0)</f>
        <v>0</v>
      </c>
      <c r="T490" s="2">
        <v>0</v>
      </c>
      <c r="U490" s="2">
        <v>0</v>
      </c>
      <c r="V490" s="2">
        <v>0</v>
      </c>
      <c r="W490" s="2">
        <v>2100</v>
      </c>
      <c r="X490" s="2">
        <v>2200</v>
      </c>
      <c r="Y490" s="2">
        <v>0</v>
      </c>
      <c r="Z490" s="2">
        <v>0</v>
      </c>
      <c r="AA490" s="2">
        <v>0</v>
      </c>
      <c r="AB490" s="3">
        <f>IF(SUM(Tabelle_Frageboegen[[#This Row],[Heizöl (l/a)]:[Holzhackschnitzel (Schüttraummeter/a):]])=0,1,0)</f>
        <v>0</v>
      </c>
    </row>
    <row r="491" spans="1:28" x14ac:dyDescent="0.25">
      <c r="A491" s="1">
        <v>476</v>
      </c>
      <c r="B491" s="1" t="s">
        <v>101</v>
      </c>
      <c r="C491" s="1" t="s">
        <v>140</v>
      </c>
      <c r="D491" s="1" t="s">
        <v>4</v>
      </c>
      <c r="E491" s="1">
        <f>IF(Tabelle_Frageboegen[[#This Row],[Anschlussinteresse:]]="ja",1,0)</f>
        <v>1</v>
      </c>
      <c r="F491" s="1">
        <f>IF(Tabelle_Frageboegen[[#This Row],[Anschlussinteresse:]]="ja &amp; unklar",1,0)</f>
        <v>0</v>
      </c>
      <c r="G491" s="1">
        <f>IF(Tabelle_Frageboegen[[#This Row],[Anschlussinteresse:]]="unklar",1,0)</f>
        <v>0</v>
      </c>
      <c r="H491" s="1">
        <f>IF(Tabelle_Frageboegen[[#This Row],[Anschlussinteresse:]]="nein &amp; unklar",1,0)</f>
        <v>0</v>
      </c>
      <c r="I491" s="1">
        <f>IF(Tabelle_Frageboegen[[#This Row],[Anschlussinteresse:]]="nein",1,0)</f>
        <v>0</v>
      </c>
      <c r="J491" s="1" t="s">
        <v>10</v>
      </c>
      <c r="K491" s="1">
        <f>IF(ISNUMBER(SEARCH("Heizöl",Tabelle_Frageboegen[[#This Row],[Bisheriger Energieträger:]]))=TRUE,1,0)</f>
        <v>1</v>
      </c>
      <c r="L491" s="1">
        <f>IF(ISNUMBER(SEARCH("Erdgas",Tabelle_Frageboegen[[#This Row],[Bisheriger Energieträger:]]))=TRUE,1,0)</f>
        <v>0</v>
      </c>
      <c r="M491" s="1">
        <f>IF(ISNUMBER(SEARCH("Flüssiggas",Tabelle_Frageboegen[[#This Row],[Bisheriger Energieträger:]]))=TRUE,1,0)</f>
        <v>0</v>
      </c>
      <c r="N491" s="1">
        <f>IF(ISNUMBER(SEARCH("Strom",Tabelle_Frageboegen[[#This Row],[Bisheriger Energieträger:]]))=TRUE,1,0)</f>
        <v>0</v>
      </c>
      <c r="O491" s="1">
        <f>IF(ISNUMBER(SEARCH("Wärmepumpe",Tabelle_Frageboegen[[#This Row],[Bisheriger Energieträger:]]))=TRUE,1,0)</f>
        <v>0</v>
      </c>
      <c r="P491" s="1">
        <f>IF(ISNUMBER(SEARCH("Holz",Tabelle_Frageboegen[[#This Row],[Bisheriger Energieträger:]]))=TRUE,1,0)</f>
        <v>0</v>
      </c>
      <c r="Q491" s="1">
        <f>IF(ISNUMBER(SEARCH("Pellets",Tabelle_Frageboegen[[#This Row],[Bisheriger Energieträger:]]))=TRUE,1,0)</f>
        <v>0</v>
      </c>
      <c r="R491" s="1">
        <f>IF(ISNUMBER(SEARCH("Hackschnitzel",Tabelle_Frageboegen[[#This Row],[Bisheriger Energieträger:]]))=TRUE,1,0)</f>
        <v>0</v>
      </c>
      <c r="S491" s="1">
        <f>IF(ISNUMBER(SEARCH("anderes",Tabelle_Frageboegen[[#This Row],[Bisheriger Energieträger:]]))=TRUE,1,0)</f>
        <v>0</v>
      </c>
      <c r="T491" s="2">
        <v>1700</v>
      </c>
      <c r="U491" s="2">
        <v>0</v>
      </c>
      <c r="V491" s="2">
        <v>0</v>
      </c>
      <c r="W491" s="2">
        <v>0</v>
      </c>
      <c r="X491" s="2">
        <v>0</v>
      </c>
      <c r="Y491" s="2">
        <v>0</v>
      </c>
      <c r="Z491" s="2">
        <v>0</v>
      </c>
      <c r="AA491" s="2">
        <v>0</v>
      </c>
      <c r="AB491" s="3">
        <f>IF(SUM(Tabelle_Frageboegen[[#This Row],[Heizöl (l/a)]:[Holzhackschnitzel (Schüttraummeter/a):]])=0,1,0)</f>
        <v>0</v>
      </c>
    </row>
    <row r="492" spans="1:28" x14ac:dyDescent="0.25">
      <c r="A492" s="1">
        <v>477</v>
      </c>
      <c r="B492" s="1" t="s">
        <v>106</v>
      </c>
      <c r="C492" s="1" t="s">
        <v>140</v>
      </c>
      <c r="D492" s="1" t="s">
        <v>5</v>
      </c>
      <c r="E492" s="1">
        <f>IF(Tabelle_Frageboegen[[#This Row],[Anschlussinteresse:]]="ja",1,0)</f>
        <v>0</v>
      </c>
      <c r="F492" s="1">
        <f>IF(Tabelle_Frageboegen[[#This Row],[Anschlussinteresse:]]="ja &amp; unklar",1,0)</f>
        <v>1</v>
      </c>
      <c r="G492" s="1">
        <f>IF(Tabelle_Frageboegen[[#This Row],[Anschlussinteresse:]]="unklar",1,0)</f>
        <v>0</v>
      </c>
      <c r="H492" s="1">
        <f>IF(Tabelle_Frageboegen[[#This Row],[Anschlussinteresse:]]="nein &amp; unklar",1,0)</f>
        <v>0</v>
      </c>
      <c r="I492" s="1">
        <f>IF(Tabelle_Frageboegen[[#This Row],[Anschlussinteresse:]]="nein",1,0)</f>
        <v>0</v>
      </c>
      <c r="J492" s="1" t="s">
        <v>10</v>
      </c>
      <c r="K492" s="1">
        <f>IF(ISNUMBER(SEARCH("Heizöl",Tabelle_Frageboegen[[#This Row],[Bisheriger Energieträger:]]))=TRUE,1,0)</f>
        <v>1</v>
      </c>
      <c r="L492" s="1">
        <f>IF(ISNUMBER(SEARCH("Erdgas",Tabelle_Frageboegen[[#This Row],[Bisheriger Energieträger:]]))=TRUE,1,0)</f>
        <v>0</v>
      </c>
      <c r="M492" s="1">
        <f>IF(ISNUMBER(SEARCH("Flüssiggas",Tabelle_Frageboegen[[#This Row],[Bisheriger Energieträger:]]))=TRUE,1,0)</f>
        <v>0</v>
      </c>
      <c r="N492" s="1">
        <f>IF(ISNUMBER(SEARCH("Strom",Tabelle_Frageboegen[[#This Row],[Bisheriger Energieträger:]]))=TRUE,1,0)</f>
        <v>0</v>
      </c>
      <c r="O492" s="1">
        <f>IF(ISNUMBER(SEARCH("Wärmepumpe",Tabelle_Frageboegen[[#This Row],[Bisheriger Energieträger:]]))=TRUE,1,0)</f>
        <v>0</v>
      </c>
      <c r="P492" s="1">
        <f>IF(ISNUMBER(SEARCH("Holz",Tabelle_Frageboegen[[#This Row],[Bisheriger Energieträger:]]))=TRUE,1,0)</f>
        <v>0</v>
      </c>
      <c r="Q492" s="1">
        <f>IF(ISNUMBER(SEARCH("Pellets",Tabelle_Frageboegen[[#This Row],[Bisheriger Energieträger:]]))=TRUE,1,0)</f>
        <v>0</v>
      </c>
      <c r="R492" s="1">
        <f>IF(ISNUMBER(SEARCH("Hackschnitzel",Tabelle_Frageboegen[[#This Row],[Bisheriger Energieträger:]]))=TRUE,1,0)</f>
        <v>0</v>
      </c>
      <c r="S492" s="1">
        <f>IF(ISNUMBER(SEARCH("anderes",Tabelle_Frageboegen[[#This Row],[Bisheriger Energieträger:]]))=TRUE,1,0)</f>
        <v>0</v>
      </c>
      <c r="T492" s="2">
        <v>3500</v>
      </c>
      <c r="U492" s="2">
        <v>0</v>
      </c>
      <c r="V492" s="2">
        <v>0</v>
      </c>
      <c r="W492" s="2">
        <v>0</v>
      </c>
      <c r="X492" s="2">
        <v>0</v>
      </c>
      <c r="Y492" s="2">
        <v>0</v>
      </c>
      <c r="Z492" s="2">
        <v>0</v>
      </c>
      <c r="AA492" s="2">
        <v>0</v>
      </c>
      <c r="AB492" s="3">
        <f>IF(SUM(Tabelle_Frageboegen[[#This Row],[Heizöl (l/a)]:[Holzhackschnitzel (Schüttraummeter/a):]])=0,1,0)</f>
        <v>0</v>
      </c>
    </row>
    <row r="493" spans="1:28" x14ac:dyDescent="0.25">
      <c r="A493" s="1">
        <v>478</v>
      </c>
      <c r="B493" s="1" t="s">
        <v>45</v>
      </c>
      <c r="C493" s="1" t="s">
        <v>140</v>
      </c>
      <c r="D493" s="1" t="s">
        <v>4</v>
      </c>
      <c r="E493" s="1">
        <f>IF(Tabelle_Frageboegen[[#This Row],[Anschlussinteresse:]]="ja",1,0)</f>
        <v>1</v>
      </c>
      <c r="F493" s="1">
        <f>IF(Tabelle_Frageboegen[[#This Row],[Anschlussinteresse:]]="ja &amp; unklar",1,0)</f>
        <v>0</v>
      </c>
      <c r="G493" s="1">
        <f>IF(Tabelle_Frageboegen[[#This Row],[Anschlussinteresse:]]="unklar",1,0)</f>
        <v>0</v>
      </c>
      <c r="H493" s="1">
        <f>IF(Tabelle_Frageboegen[[#This Row],[Anschlussinteresse:]]="nein &amp; unklar",1,0)</f>
        <v>0</v>
      </c>
      <c r="I493" s="1">
        <f>IF(Tabelle_Frageboegen[[#This Row],[Anschlussinteresse:]]="nein",1,0)</f>
        <v>0</v>
      </c>
      <c r="J493" s="1" t="s">
        <v>14</v>
      </c>
      <c r="K493" s="1">
        <f>IF(ISNUMBER(SEARCH("Heizöl",Tabelle_Frageboegen[[#This Row],[Bisheriger Energieträger:]]))=TRUE,1,0)</f>
        <v>0</v>
      </c>
      <c r="L493" s="1">
        <f>IF(ISNUMBER(SEARCH("Erdgas",Tabelle_Frageboegen[[#This Row],[Bisheriger Energieträger:]]))=TRUE,1,0)</f>
        <v>0</v>
      </c>
      <c r="M493" s="1">
        <f>IF(ISNUMBER(SEARCH("Flüssiggas",Tabelle_Frageboegen[[#This Row],[Bisheriger Energieträger:]]))=TRUE,1,0)</f>
        <v>0</v>
      </c>
      <c r="N493" s="1">
        <f>IF(ISNUMBER(SEARCH("Strom",Tabelle_Frageboegen[[#This Row],[Bisheriger Energieträger:]]))=TRUE,1,0)</f>
        <v>0</v>
      </c>
      <c r="O493" s="1">
        <f>IF(ISNUMBER(SEARCH("Wärmepumpe",Tabelle_Frageboegen[[#This Row],[Bisheriger Energieträger:]]))=TRUE,1,0)</f>
        <v>1</v>
      </c>
      <c r="P493" s="1">
        <f>IF(ISNUMBER(SEARCH("Holz",Tabelle_Frageboegen[[#This Row],[Bisheriger Energieträger:]]))=TRUE,1,0)</f>
        <v>0</v>
      </c>
      <c r="Q493" s="1">
        <f>IF(ISNUMBER(SEARCH("Pellets",Tabelle_Frageboegen[[#This Row],[Bisheriger Energieträger:]]))=TRUE,1,0)</f>
        <v>0</v>
      </c>
      <c r="R493" s="1">
        <f>IF(ISNUMBER(SEARCH("Hackschnitzel",Tabelle_Frageboegen[[#This Row],[Bisheriger Energieträger:]]))=TRUE,1,0)</f>
        <v>0</v>
      </c>
      <c r="S493" s="1">
        <f>IF(ISNUMBER(SEARCH("anderes",Tabelle_Frageboegen[[#This Row],[Bisheriger Energieträger:]]))=TRUE,1,0)</f>
        <v>0</v>
      </c>
      <c r="T493" s="2">
        <v>0</v>
      </c>
      <c r="U493" s="2">
        <v>0</v>
      </c>
      <c r="V493" s="2">
        <v>0</v>
      </c>
      <c r="W493" s="2">
        <v>0</v>
      </c>
      <c r="X493" s="2">
        <v>5000</v>
      </c>
      <c r="Y493" s="2">
        <v>0</v>
      </c>
      <c r="Z493" s="2">
        <v>0</v>
      </c>
      <c r="AA493" s="2">
        <v>0</v>
      </c>
      <c r="AB493" s="3">
        <f>IF(SUM(Tabelle_Frageboegen[[#This Row],[Heizöl (l/a)]:[Holzhackschnitzel (Schüttraummeter/a):]])=0,1,0)</f>
        <v>0</v>
      </c>
    </row>
    <row r="494" spans="1:28" x14ac:dyDescent="0.25">
      <c r="A494" s="1">
        <v>479</v>
      </c>
      <c r="B494" s="1" t="s">
        <v>72</v>
      </c>
      <c r="C494" s="1" t="s">
        <v>142</v>
      </c>
      <c r="D494" s="1" t="s">
        <v>8</v>
      </c>
      <c r="E494" s="1">
        <f>IF(Tabelle_Frageboegen[[#This Row],[Anschlussinteresse:]]="ja",1,0)</f>
        <v>0</v>
      </c>
      <c r="F494" s="1">
        <f>IF(Tabelle_Frageboegen[[#This Row],[Anschlussinteresse:]]="ja &amp; unklar",1,0)</f>
        <v>0</v>
      </c>
      <c r="G494" s="1">
        <f>IF(Tabelle_Frageboegen[[#This Row],[Anschlussinteresse:]]="unklar",1,0)</f>
        <v>0</v>
      </c>
      <c r="H494" s="1">
        <f>IF(Tabelle_Frageboegen[[#This Row],[Anschlussinteresse:]]="nein &amp; unklar",1,0)</f>
        <v>0</v>
      </c>
      <c r="I494" s="1">
        <f>IF(Tabelle_Frageboegen[[#This Row],[Anschlussinteresse:]]="nein",1,0)</f>
        <v>1</v>
      </c>
      <c r="J494" s="1" t="s">
        <v>32</v>
      </c>
      <c r="K494" s="1">
        <f>IF(ISNUMBER(SEARCH("Heizöl",Tabelle_Frageboegen[[#This Row],[Bisheriger Energieträger:]]))=TRUE,1,0)</f>
        <v>0</v>
      </c>
      <c r="L494" s="1">
        <f>IF(ISNUMBER(SEARCH("Erdgas",Tabelle_Frageboegen[[#This Row],[Bisheriger Energieträger:]]))=TRUE,1,0)</f>
        <v>0</v>
      </c>
      <c r="M494" s="1">
        <f>IF(ISNUMBER(SEARCH("Flüssiggas",Tabelle_Frageboegen[[#This Row],[Bisheriger Energieträger:]]))=TRUE,1,0)</f>
        <v>0</v>
      </c>
      <c r="N494" s="1">
        <f>IF(ISNUMBER(SEARCH("Strom",Tabelle_Frageboegen[[#This Row],[Bisheriger Energieträger:]]))=TRUE,1,0)</f>
        <v>0</v>
      </c>
      <c r="O494" s="1">
        <f>IF(ISNUMBER(SEARCH("Wärmepumpe",Tabelle_Frageboegen[[#This Row],[Bisheriger Energieträger:]]))=TRUE,1,0)</f>
        <v>0</v>
      </c>
      <c r="P494" s="1">
        <f>IF(ISNUMBER(SEARCH("Holz",Tabelle_Frageboegen[[#This Row],[Bisheriger Energieträger:]]))=TRUE,1,0)</f>
        <v>0</v>
      </c>
      <c r="Q494" s="1">
        <f>IF(ISNUMBER(SEARCH("Pellets",Tabelle_Frageboegen[[#This Row],[Bisheriger Energieträger:]]))=TRUE,1,0)</f>
        <v>0</v>
      </c>
      <c r="R494" s="1">
        <f>IF(ISNUMBER(SEARCH("Hackschnitzel",Tabelle_Frageboegen[[#This Row],[Bisheriger Energieträger:]]))=TRUE,1,0)</f>
        <v>0</v>
      </c>
      <c r="S494" s="1">
        <f>IF(ISNUMBER(SEARCH("anderes",Tabelle_Frageboegen[[#This Row],[Bisheriger Energieträger:]]))=TRUE,1,0)</f>
        <v>0</v>
      </c>
      <c r="T494" s="2">
        <v>0</v>
      </c>
      <c r="U494" s="2">
        <v>0</v>
      </c>
      <c r="V494" s="2">
        <v>0</v>
      </c>
      <c r="W494" s="2">
        <v>0</v>
      </c>
      <c r="X494" s="2">
        <v>0</v>
      </c>
      <c r="Y494" s="2">
        <v>0</v>
      </c>
      <c r="Z494" s="2">
        <v>0</v>
      </c>
      <c r="AA494" s="2">
        <v>0</v>
      </c>
      <c r="AB494" s="3">
        <f>IF(SUM(Tabelle_Frageboegen[[#This Row],[Heizöl (l/a)]:[Holzhackschnitzel (Schüttraummeter/a):]])=0,1,0)</f>
        <v>1</v>
      </c>
    </row>
    <row r="495" spans="1:28" x14ac:dyDescent="0.25">
      <c r="A495" s="1">
        <v>480</v>
      </c>
      <c r="B495" s="1" t="s">
        <v>54</v>
      </c>
      <c r="C495" s="1" t="s">
        <v>140</v>
      </c>
      <c r="D495" s="1" t="s">
        <v>6</v>
      </c>
      <c r="E495" s="1">
        <f>IF(Tabelle_Frageboegen[[#This Row],[Anschlussinteresse:]]="ja",1,0)</f>
        <v>0</v>
      </c>
      <c r="F495" s="1">
        <f>IF(Tabelle_Frageboegen[[#This Row],[Anschlussinteresse:]]="ja &amp; unklar",1,0)</f>
        <v>0</v>
      </c>
      <c r="G495" s="1">
        <f>IF(Tabelle_Frageboegen[[#This Row],[Anschlussinteresse:]]="unklar",1,0)</f>
        <v>1</v>
      </c>
      <c r="H495" s="1">
        <f>IF(Tabelle_Frageboegen[[#This Row],[Anschlussinteresse:]]="nein &amp; unklar",1,0)</f>
        <v>0</v>
      </c>
      <c r="I495" s="1">
        <f>IF(Tabelle_Frageboegen[[#This Row],[Anschlussinteresse:]]="nein",1,0)</f>
        <v>0</v>
      </c>
      <c r="J495" s="1" t="s">
        <v>53</v>
      </c>
      <c r="K495" s="1">
        <f>IF(ISNUMBER(SEARCH("Heizöl",Tabelle_Frageboegen[[#This Row],[Bisheriger Energieträger:]]))=TRUE,1,0)</f>
        <v>0</v>
      </c>
      <c r="L495" s="1">
        <f>IF(ISNUMBER(SEARCH("Erdgas",Tabelle_Frageboegen[[#This Row],[Bisheriger Energieträger:]]))=TRUE,1,0)</f>
        <v>1</v>
      </c>
      <c r="M495" s="1">
        <f>IF(ISNUMBER(SEARCH("Flüssiggas",Tabelle_Frageboegen[[#This Row],[Bisheriger Energieträger:]]))=TRUE,1,0)</f>
        <v>0</v>
      </c>
      <c r="N495" s="1">
        <f>IF(ISNUMBER(SEARCH("Strom",Tabelle_Frageboegen[[#This Row],[Bisheriger Energieträger:]]))=TRUE,1,0)</f>
        <v>0</v>
      </c>
      <c r="O495" s="1">
        <f>IF(ISNUMBER(SEARCH("Wärmepumpe",Tabelle_Frageboegen[[#This Row],[Bisheriger Energieträger:]]))=TRUE,1,0)</f>
        <v>0</v>
      </c>
      <c r="P495" s="1">
        <f>IF(ISNUMBER(SEARCH("Holz",Tabelle_Frageboegen[[#This Row],[Bisheriger Energieträger:]]))=TRUE,1,0)</f>
        <v>1</v>
      </c>
      <c r="Q495" s="1">
        <f>IF(ISNUMBER(SEARCH("Pellets",Tabelle_Frageboegen[[#This Row],[Bisheriger Energieträger:]]))=TRUE,1,0)</f>
        <v>0</v>
      </c>
      <c r="R495" s="1">
        <f>IF(ISNUMBER(SEARCH("Hackschnitzel",Tabelle_Frageboegen[[#This Row],[Bisheriger Energieträger:]]))=TRUE,1,0)</f>
        <v>0</v>
      </c>
      <c r="S495" s="1">
        <f>IF(ISNUMBER(SEARCH("anderes",Tabelle_Frageboegen[[#This Row],[Bisheriger Energieträger:]]))=TRUE,1,0)</f>
        <v>0</v>
      </c>
      <c r="T495" s="2">
        <v>0</v>
      </c>
      <c r="U495" s="2">
        <v>336.36363636363637</v>
      </c>
      <c r="V495" s="2">
        <v>0</v>
      </c>
      <c r="W495" s="2">
        <v>0</v>
      </c>
      <c r="X495" s="2">
        <v>0</v>
      </c>
      <c r="Y495" s="2">
        <v>2</v>
      </c>
      <c r="Z495" s="2">
        <v>0</v>
      </c>
      <c r="AA495" s="2">
        <v>0</v>
      </c>
      <c r="AB495" s="3">
        <f>IF(SUM(Tabelle_Frageboegen[[#This Row],[Heizöl (l/a)]:[Holzhackschnitzel (Schüttraummeter/a):]])=0,1,0)</f>
        <v>0</v>
      </c>
    </row>
    <row r="496" spans="1:28" x14ac:dyDescent="0.25">
      <c r="A496" s="1">
        <v>481</v>
      </c>
      <c r="B496" s="1" t="s">
        <v>65</v>
      </c>
      <c r="C496" s="1" t="s">
        <v>143</v>
      </c>
      <c r="D496" s="1" t="s">
        <v>6</v>
      </c>
      <c r="E496" s="1">
        <f>IF(Tabelle_Frageboegen[[#This Row],[Anschlussinteresse:]]="ja",1,0)</f>
        <v>0</v>
      </c>
      <c r="F496" s="1">
        <f>IF(Tabelle_Frageboegen[[#This Row],[Anschlussinteresse:]]="ja &amp; unklar",1,0)</f>
        <v>0</v>
      </c>
      <c r="G496" s="1">
        <f>IF(Tabelle_Frageboegen[[#This Row],[Anschlussinteresse:]]="unklar",1,0)</f>
        <v>1</v>
      </c>
      <c r="H496" s="1">
        <f>IF(Tabelle_Frageboegen[[#This Row],[Anschlussinteresse:]]="nein &amp; unklar",1,0)</f>
        <v>0</v>
      </c>
      <c r="I496" s="1">
        <f>IF(Tabelle_Frageboegen[[#This Row],[Anschlussinteresse:]]="nein",1,0)</f>
        <v>0</v>
      </c>
      <c r="J496" s="1" t="s">
        <v>11</v>
      </c>
      <c r="K496" s="1">
        <f>IF(ISNUMBER(SEARCH("Heizöl",Tabelle_Frageboegen[[#This Row],[Bisheriger Energieträger:]]))=TRUE,1,0)</f>
        <v>0</v>
      </c>
      <c r="L496" s="1">
        <f>IF(ISNUMBER(SEARCH("Erdgas",Tabelle_Frageboegen[[#This Row],[Bisheriger Energieträger:]]))=TRUE,1,0)</f>
        <v>1</v>
      </c>
      <c r="M496" s="1">
        <f>IF(ISNUMBER(SEARCH("Flüssiggas",Tabelle_Frageboegen[[#This Row],[Bisheriger Energieträger:]]))=TRUE,1,0)</f>
        <v>0</v>
      </c>
      <c r="N496" s="1">
        <f>IF(ISNUMBER(SEARCH("Strom",Tabelle_Frageboegen[[#This Row],[Bisheriger Energieträger:]]))=TRUE,1,0)</f>
        <v>0</v>
      </c>
      <c r="O496" s="1">
        <f>IF(ISNUMBER(SEARCH("Wärmepumpe",Tabelle_Frageboegen[[#This Row],[Bisheriger Energieträger:]]))=TRUE,1,0)</f>
        <v>0</v>
      </c>
      <c r="P496" s="1">
        <f>IF(ISNUMBER(SEARCH("Holz",Tabelle_Frageboegen[[#This Row],[Bisheriger Energieträger:]]))=TRUE,1,0)</f>
        <v>0</v>
      </c>
      <c r="Q496" s="1">
        <f>IF(ISNUMBER(SEARCH("Pellets",Tabelle_Frageboegen[[#This Row],[Bisheriger Energieträger:]]))=TRUE,1,0)</f>
        <v>0</v>
      </c>
      <c r="R496" s="1">
        <f>IF(ISNUMBER(SEARCH("Hackschnitzel",Tabelle_Frageboegen[[#This Row],[Bisheriger Energieträger:]]))=TRUE,1,0)</f>
        <v>0</v>
      </c>
      <c r="S496" s="1">
        <f>IF(ISNUMBER(SEARCH("anderes",Tabelle_Frageboegen[[#This Row],[Bisheriger Energieträger:]]))=TRUE,1,0)</f>
        <v>0</v>
      </c>
      <c r="T496" s="2">
        <v>0</v>
      </c>
      <c r="U496" s="2">
        <v>1150</v>
      </c>
      <c r="V496" s="2">
        <v>0</v>
      </c>
      <c r="W496" s="2">
        <v>0</v>
      </c>
      <c r="X496" s="2">
        <v>0</v>
      </c>
      <c r="Y496" s="2">
        <v>0</v>
      </c>
      <c r="Z496" s="2">
        <v>0</v>
      </c>
      <c r="AA496" s="2">
        <v>0</v>
      </c>
      <c r="AB496" s="3">
        <f>IF(SUM(Tabelle_Frageboegen[[#This Row],[Heizöl (l/a)]:[Holzhackschnitzel (Schüttraummeter/a):]])=0,1,0)</f>
        <v>0</v>
      </c>
    </row>
    <row r="497" spans="1:28" x14ac:dyDescent="0.25">
      <c r="A497" s="1">
        <v>482</v>
      </c>
      <c r="B497" s="1" t="s">
        <v>94</v>
      </c>
      <c r="C497" s="1" t="s">
        <v>149</v>
      </c>
      <c r="D497" s="1" t="s">
        <v>4</v>
      </c>
      <c r="E497" s="1">
        <f>IF(Tabelle_Frageboegen[[#This Row],[Anschlussinteresse:]]="ja",1,0)</f>
        <v>1</v>
      </c>
      <c r="F497" s="1">
        <f>IF(Tabelle_Frageboegen[[#This Row],[Anschlussinteresse:]]="ja &amp; unklar",1,0)</f>
        <v>0</v>
      </c>
      <c r="G497" s="1">
        <f>IF(Tabelle_Frageboegen[[#This Row],[Anschlussinteresse:]]="unklar",1,0)</f>
        <v>0</v>
      </c>
      <c r="H497" s="1">
        <f>IF(Tabelle_Frageboegen[[#This Row],[Anschlussinteresse:]]="nein &amp; unklar",1,0)</f>
        <v>0</v>
      </c>
      <c r="I497" s="1">
        <f>IF(Tabelle_Frageboegen[[#This Row],[Anschlussinteresse:]]="nein",1,0)</f>
        <v>0</v>
      </c>
      <c r="J497" s="1" t="s">
        <v>43</v>
      </c>
      <c r="K497" s="1">
        <f>IF(ISNUMBER(SEARCH("Heizöl",Tabelle_Frageboegen[[#This Row],[Bisheriger Energieträger:]]))=TRUE,1,0)</f>
        <v>0</v>
      </c>
      <c r="L497" s="1">
        <f>IF(ISNUMBER(SEARCH("Erdgas",Tabelle_Frageboegen[[#This Row],[Bisheriger Energieträger:]]))=TRUE,1,0)</f>
        <v>0</v>
      </c>
      <c r="M497" s="1">
        <f>IF(ISNUMBER(SEARCH("Flüssiggas",Tabelle_Frageboegen[[#This Row],[Bisheriger Energieträger:]]))=TRUE,1,0)</f>
        <v>0</v>
      </c>
      <c r="N497" s="1">
        <f>IF(ISNUMBER(SEARCH("Strom",Tabelle_Frageboegen[[#This Row],[Bisheriger Energieträger:]]))=TRUE,1,0)</f>
        <v>0</v>
      </c>
      <c r="O497" s="1">
        <f>IF(ISNUMBER(SEARCH("Wärmepumpe",Tabelle_Frageboegen[[#This Row],[Bisheriger Energieträger:]]))=TRUE,1,0)</f>
        <v>0</v>
      </c>
      <c r="P497" s="1">
        <f>IF(ISNUMBER(SEARCH("Holz",Tabelle_Frageboegen[[#This Row],[Bisheriger Energieträger:]]))=TRUE,1,0)</f>
        <v>1</v>
      </c>
      <c r="Q497" s="1">
        <f>IF(ISNUMBER(SEARCH("Pellets",Tabelle_Frageboegen[[#This Row],[Bisheriger Energieträger:]]))=TRUE,1,0)</f>
        <v>1</v>
      </c>
      <c r="R497" s="1">
        <f>IF(ISNUMBER(SEARCH("Hackschnitzel",Tabelle_Frageboegen[[#This Row],[Bisheriger Energieträger:]]))=TRUE,1,0)</f>
        <v>0</v>
      </c>
      <c r="S497" s="1">
        <f>IF(ISNUMBER(SEARCH("anderes",Tabelle_Frageboegen[[#This Row],[Bisheriger Energieträger:]]))=TRUE,1,0)</f>
        <v>0</v>
      </c>
      <c r="T497" s="2">
        <v>0</v>
      </c>
      <c r="U497" s="2">
        <v>0</v>
      </c>
      <c r="V497" s="2">
        <v>0</v>
      </c>
      <c r="W497" s="2">
        <v>0</v>
      </c>
      <c r="X497" s="2">
        <v>0</v>
      </c>
      <c r="Y497" s="2">
        <v>0</v>
      </c>
      <c r="Z497" s="2">
        <v>5000</v>
      </c>
      <c r="AA497" s="2">
        <v>0</v>
      </c>
      <c r="AB497" s="3">
        <f>IF(SUM(Tabelle_Frageboegen[[#This Row],[Heizöl (l/a)]:[Holzhackschnitzel (Schüttraummeter/a):]])=0,1,0)</f>
        <v>0</v>
      </c>
    </row>
    <row r="498" spans="1:28" x14ac:dyDescent="0.25">
      <c r="A498" s="1">
        <v>483</v>
      </c>
      <c r="B498" s="1" t="s">
        <v>65</v>
      </c>
      <c r="C498" s="1" t="s">
        <v>143</v>
      </c>
      <c r="D498" s="1" t="s">
        <v>4</v>
      </c>
      <c r="E498" s="1">
        <f>IF(Tabelle_Frageboegen[[#This Row],[Anschlussinteresse:]]="ja",1,0)</f>
        <v>1</v>
      </c>
      <c r="F498" s="1">
        <f>IF(Tabelle_Frageboegen[[#This Row],[Anschlussinteresse:]]="ja &amp; unklar",1,0)</f>
        <v>0</v>
      </c>
      <c r="G498" s="1">
        <f>IF(Tabelle_Frageboegen[[#This Row],[Anschlussinteresse:]]="unklar",1,0)</f>
        <v>0</v>
      </c>
      <c r="H498" s="1">
        <f>IF(Tabelle_Frageboegen[[#This Row],[Anschlussinteresse:]]="nein &amp; unklar",1,0)</f>
        <v>0</v>
      </c>
      <c r="I498" s="1">
        <f>IF(Tabelle_Frageboegen[[#This Row],[Anschlussinteresse:]]="nein",1,0)</f>
        <v>0</v>
      </c>
      <c r="J498" s="1" t="s">
        <v>53</v>
      </c>
      <c r="K498" s="1">
        <f>IF(ISNUMBER(SEARCH("Heizöl",Tabelle_Frageboegen[[#This Row],[Bisheriger Energieträger:]]))=TRUE,1,0)</f>
        <v>0</v>
      </c>
      <c r="L498" s="1">
        <f>IF(ISNUMBER(SEARCH("Erdgas",Tabelle_Frageboegen[[#This Row],[Bisheriger Energieträger:]]))=TRUE,1,0)</f>
        <v>1</v>
      </c>
      <c r="M498" s="1">
        <f>IF(ISNUMBER(SEARCH("Flüssiggas",Tabelle_Frageboegen[[#This Row],[Bisheriger Energieträger:]]))=TRUE,1,0)</f>
        <v>0</v>
      </c>
      <c r="N498" s="1">
        <f>IF(ISNUMBER(SEARCH("Strom",Tabelle_Frageboegen[[#This Row],[Bisheriger Energieträger:]]))=TRUE,1,0)</f>
        <v>0</v>
      </c>
      <c r="O498" s="1">
        <f>IF(ISNUMBER(SEARCH("Wärmepumpe",Tabelle_Frageboegen[[#This Row],[Bisheriger Energieträger:]]))=TRUE,1,0)</f>
        <v>0</v>
      </c>
      <c r="P498" s="1">
        <f>IF(ISNUMBER(SEARCH("Holz",Tabelle_Frageboegen[[#This Row],[Bisheriger Energieträger:]]))=TRUE,1,0)</f>
        <v>1</v>
      </c>
      <c r="Q498" s="1">
        <f>IF(ISNUMBER(SEARCH("Pellets",Tabelle_Frageboegen[[#This Row],[Bisheriger Energieträger:]]))=TRUE,1,0)</f>
        <v>0</v>
      </c>
      <c r="R498" s="1">
        <f>IF(ISNUMBER(SEARCH("Hackschnitzel",Tabelle_Frageboegen[[#This Row],[Bisheriger Energieträger:]]))=TRUE,1,0)</f>
        <v>0</v>
      </c>
      <c r="S498" s="1">
        <f>IF(ISNUMBER(SEARCH("anderes",Tabelle_Frageboegen[[#This Row],[Bisheriger Energieträger:]]))=TRUE,1,0)</f>
        <v>0</v>
      </c>
      <c r="T498" s="2">
        <v>0</v>
      </c>
      <c r="U498" s="2">
        <v>800</v>
      </c>
      <c r="V498" s="2">
        <v>0</v>
      </c>
      <c r="W498" s="2">
        <v>0</v>
      </c>
      <c r="X498" s="2">
        <v>0</v>
      </c>
      <c r="Y498" s="2">
        <v>3</v>
      </c>
      <c r="Z498" s="2">
        <v>0</v>
      </c>
      <c r="AA498" s="2">
        <v>0</v>
      </c>
      <c r="AB498" s="3">
        <f>IF(SUM(Tabelle_Frageboegen[[#This Row],[Heizöl (l/a)]:[Holzhackschnitzel (Schüttraummeter/a):]])=0,1,0)</f>
        <v>0</v>
      </c>
    </row>
    <row r="499" spans="1:28" x14ac:dyDescent="0.25">
      <c r="A499" s="1">
        <v>484</v>
      </c>
      <c r="B499" s="1" t="s">
        <v>65</v>
      </c>
      <c r="C499" s="1" t="s">
        <v>143</v>
      </c>
      <c r="D499" s="1" t="s">
        <v>6</v>
      </c>
      <c r="E499" s="1">
        <f>IF(Tabelle_Frageboegen[[#This Row],[Anschlussinteresse:]]="ja",1,0)</f>
        <v>0</v>
      </c>
      <c r="F499" s="1">
        <f>IF(Tabelle_Frageboegen[[#This Row],[Anschlussinteresse:]]="ja &amp; unklar",1,0)</f>
        <v>0</v>
      </c>
      <c r="G499" s="1">
        <f>IF(Tabelle_Frageboegen[[#This Row],[Anschlussinteresse:]]="unklar",1,0)</f>
        <v>1</v>
      </c>
      <c r="H499" s="1">
        <f>IF(Tabelle_Frageboegen[[#This Row],[Anschlussinteresse:]]="nein &amp; unklar",1,0)</f>
        <v>0</v>
      </c>
      <c r="I499" s="1">
        <f>IF(Tabelle_Frageboegen[[#This Row],[Anschlussinteresse:]]="nein",1,0)</f>
        <v>0</v>
      </c>
      <c r="J499" s="1" t="s">
        <v>39</v>
      </c>
      <c r="K499" s="1">
        <f>IF(ISNUMBER(SEARCH("Heizöl",Tabelle_Frageboegen[[#This Row],[Bisheriger Energieträger:]]))=TRUE,1,0)</f>
        <v>1</v>
      </c>
      <c r="L499" s="1">
        <f>IF(ISNUMBER(SEARCH("Erdgas",Tabelle_Frageboegen[[#This Row],[Bisheriger Energieträger:]]))=TRUE,1,0)</f>
        <v>0</v>
      </c>
      <c r="M499" s="1">
        <f>IF(ISNUMBER(SEARCH("Flüssiggas",Tabelle_Frageboegen[[#This Row],[Bisheriger Energieträger:]]))=TRUE,1,0)</f>
        <v>0</v>
      </c>
      <c r="N499" s="1">
        <f>IF(ISNUMBER(SEARCH("Strom",Tabelle_Frageboegen[[#This Row],[Bisheriger Energieträger:]]))=TRUE,1,0)</f>
        <v>0</v>
      </c>
      <c r="O499" s="1">
        <f>IF(ISNUMBER(SEARCH("Wärmepumpe",Tabelle_Frageboegen[[#This Row],[Bisheriger Energieträger:]]))=TRUE,1,0)</f>
        <v>0</v>
      </c>
      <c r="P499" s="1">
        <f>IF(ISNUMBER(SEARCH("Holz",Tabelle_Frageboegen[[#This Row],[Bisheriger Energieträger:]]))=TRUE,1,0)</f>
        <v>1</v>
      </c>
      <c r="Q499" s="1">
        <f>IF(ISNUMBER(SEARCH("Pellets",Tabelle_Frageboegen[[#This Row],[Bisheriger Energieträger:]]))=TRUE,1,0)</f>
        <v>0</v>
      </c>
      <c r="R499" s="1">
        <f>IF(ISNUMBER(SEARCH("Hackschnitzel",Tabelle_Frageboegen[[#This Row],[Bisheriger Energieträger:]]))=TRUE,1,0)</f>
        <v>0</v>
      </c>
      <c r="S499" s="1">
        <f>IF(ISNUMBER(SEARCH("anderes",Tabelle_Frageboegen[[#This Row],[Bisheriger Energieträger:]]))=TRUE,1,0)</f>
        <v>0</v>
      </c>
      <c r="T499" s="2">
        <v>2000</v>
      </c>
      <c r="U499" s="2">
        <v>0</v>
      </c>
      <c r="V499" s="2">
        <v>0</v>
      </c>
      <c r="W499" s="2">
        <v>0</v>
      </c>
      <c r="X499" s="2">
        <v>0</v>
      </c>
      <c r="Y499" s="2">
        <v>1.5</v>
      </c>
      <c r="Z499" s="2">
        <v>0</v>
      </c>
      <c r="AA499" s="2">
        <v>0</v>
      </c>
      <c r="AB499" s="3">
        <f>IF(SUM(Tabelle_Frageboegen[[#This Row],[Heizöl (l/a)]:[Holzhackschnitzel (Schüttraummeter/a):]])=0,1,0)</f>
        <v>0</v>
      </c>
    </row>
    <row r="500" spans="1:28" x14ac:dyDescent="0.25">
      <c r="A500" s="1">
        <v>485</v>
      </c>
      <c r="B500" s="1" t="s">
        <v>62</v>
      </c>
      <c r="C500" s="1" t="s">
        <v>143</v>
      </c>
      <c r="D500" s="1" t="s">
        <v>4</v>
      </c>
      <c r="E500" s="1">
        <f>IF(Tabelle_Frageboegen[[#This Row],[Anschlussinteresse:]]="ja",1,0)</f>
        <v>1</v>
      </c>
      <c r="F500" s="1">
        <f>IF(Tabelle_Frageboegen[[#This Row],[Anschlussinteresse:]]="ja &amp; unklar",1,0)</f>
        <v>0</v>
      </c>
      <c r="G500" s="1">
        <f>IF(Tabelle_Frageboegen[[#This Row],[Anschlussinteresse:]]="unklar",1,0)</f>
        <v>0</v>
      </c>
      <c r="H500" s="1">
        <f>IF(Tabelle_Frageboegen[[#This Row],[Anschlussinteresse:]]="nein &amp; unklar",1,0)</f>
        <v>0</v>
      </c>
      <c r="I500" s="1">
        <f>IF(Tabelle_Frageboegen[[#This Row],[Anschlussinteresse:]]="nein",1,0)</f>
        <v>0</v>
      </c>
      <c r="J500" s="1" t="s">
        <v>11</v>
      </c>
      <c r="K500" s="1">
        <f>IF(ISNUMBER(SEARCH("Heizöl",Tabelle_Frageboegen[[#This Row],[Bisheriger Energieträger:]]))=TRUE,1,0)</f>
        <v>0</v>
      </c>
      <c r="L500" s="1">
        <f>IF(ISNUMBER(SEARCH("Erdgas",Tabelle_Frageboegen[[#This Row],[Bisheriger Energieträger:]]))=TRUE,1,0)</f>
        <v>1</v>
      </c>
      <c r="M500" s="1">
        <f>IF(ISNUMBER(SEARCH("Flüssiggas",Tabelle_Frageboegen[[#This Row],[Bisheriger Energieträger:]]))=TRUE,1,0)</f>
        <v>0</v>
      </c>
      <c r="N500" s="1">
        <f>IF(ISNUMBER(SEARCH("Strom",Tabelle_Frageboegen[[#This Row],[Bisheriger Energieträger:]]))=TRUE,1,0)</f>
        <v>0</v>
      </c>
      <c r="O500" s="1">
        <f>IF(ISNUMBER(SEARCH("Wärmepumpe",Tabelle_Frageboegen[[#This Row],[Bisheriger Energieträger:]]))=TRUE,1,0)</f>
        <v>0</v>
      </c>
      <c r="P500" s="1">
        <f>IF(ISNUMBER(SEARCH("Holz",Tabelle_Frageboegen[[#This Row],[Bisheriger Energieträger:]]))=TRUE,1,0)</f>
        <v>0</v>
      </c>
      <c r="Q500" s="1">
        <f>IF(ISNUMBER(SEARCH("Pellets",Tabelle_Frageboegen[[#This Row],[Bisheriger Energieträger:]]))=TRUE,1,0)</f>
        <v>0</v>
      </c>
      <c r="R500" s="1">
        <f>IF(ISNUMBER(SEARCH("Hackschnitzel",Tabelle_Frageboegen[[#This Row],[Bisheriger Energieträger:]]))=TRUE,1,0)</f>
        <v>0</v>
      </c>
      <c r="S500" s="1">
        <f>IF(ISNUMBER(SEARCH("anderes",Tabelle_Frageboegen[[#This Row],[Bisheriger Energieträger:]]))=TRUE,1,0)</f>
        <v>0</v>
      </c>
      <c r="T500" s="2">
        <v>0</v>
      </c>
      <c r="U500" s="2">
        <v>2000</v>
      </c>
      <c r="V500" s="2">
        <v>0</v>
      </c>
      <c r="W500" s="2">
        <v>0</v>
      </c>
      <c r="X500" s="2">
        <v>0</v>
      </c>
      <c r="Y500" s="2">
        <v>0</v>
      </c>
      <c r="Z500" s="2">
        <v>0</v>
      </c>
      <c r="AA500" s="2">
        <v>0</v>
      </c>
      <c r="AB500" s="3">
        <f>IF(SUM(Tabelle_Frageboegen[[#This Row],[Heizöl (l/a)]:[Holzhackschnitzel (Schüttraummeter/a):]])=0,1,0)</f>
        <v>0</v>
      </c>
    </row>
    <row r="501" spans="1:28" x14ac:dyDescent="0.25">
      <c r="A501" s="1">
        <v>486</v>
      </c>
      <c r="B501" s="1" t="s">
        <v>54</v>
      </c>
      <c r="C501" s="1" t="s">
        <v>140</v>
      </c>
      <c r="D501" s="1" t="s">
        <v>4</v>
      </c>
      <c r="E501" s="1">
        <f>IF(Tabelle_Frageboegen[[#This Row],[Anschlussinteresse:]]="ja",1,0)</f>
        <v>1</v>
      </c>
      <c r="F501" s="1">
        <f>IF(Tabelle_Frageboegen[[#This Row],[Anschlussinteresse:]]="ja &amp; unklar",1,0)</f>
        <v>0</v>
      </c>
      <c r="G501" s="1">
        <f>IF(Tabelle_Frageboegen[[#This Row],[Anschlussinteresse:]]="unklar",1,0)</f>
        <v>0</v>
      </c>
      <c r="H501" s="1">
        <f>IF(Tabelle_Frageboegen[[#This Row],[Anschlussinteresse:]]="nein &amp; unklar",1,0)</f>
        <v>0</v>
      </c>
      <c r="I501" s="1">
        <f>IF(Tabelle_Frageboegen[[#This Row],[Anschlussinteresse:]]="nein",1,0)</f>
        <v>0</v>
      </c>
      <c r="J501" s="1" t="s">
        <v>10</v>
      </c>
      <c r="K501" s="1">
        <f>IF(ISNUMBER(SEARCH("Heizöl",Tabelle_Frageboegen[[#This Row],[Bisheriger Energieträger:]]))=TRUE,1,0)</f>
        <v>1</v>
      </c>
      <c r="L501" s="1">
        <f>IF(ISNUMBER(SEARCH("Erdgas",Tabelle_Frageboegen[[#This Row],[Bisheriger Energieträger:]]))=TRUE,1,0)</f>
        <v>0</v>
      </c>
      <c r="M501" s="1">
        <f>IF(ISNUMBER(SEARCH("Flüssiggas",Tabelle_Frageboegen[[#This Row],[Bisheriger Energieträger:]]))=TRUE,1,0)</f>
        <v>0</v>
      </c>
      <c r="N501" s="1">
        <f>IF(ISNUMBER(SEARCH("Strom",Tabelle_Frageboegen[[#This Row],[Bisheriger Energieträger:]]))=TRUE,1,0)</f>
        <v>0</v>
      </c>
      <c r="O501" s="1">
        <f>IF(ISNUMBER(SEARCH("Wärmepumpe",Tabelle_Frageboegen[[#This Row],[Bisheriger Energieträger:]]))=TRUE,1,0)</f>
        <v>0</v>
      </c>
      <c r="P501" s="1">
        <f>IF(ISNUMBER(SEARCH("Holz",Tabelle_Frageboegen[[#This Row],[Bisheriger Energieträger:]]))=TRUE,1,0)</f>
        <v>0</v>
      </c>
      <c r="Q501" s="1">
        <f>IF(ISNUMBER(SEARCH("Pellets",Tabelle_Frageboegen[[#This Row],[Bisheriger Energieträger:]]))=TRUE,1,0)</f>
        <v>0</v>
      </c>
      <c r="R501" s="1">
        <f>IF(ISNUMBER(SEARCH("Hackschnitzel",Tabelle_Frageboegen[[#This Row],[Bisheriger Energieträger:]]))=TRUE,1,0)</f>
        <v>0</v>
      </c>
      <c r="S501" s="1">
        <f>IF(ISNUMBER(SEARCH("anderes",Tabelle_Frageboegen[[#This Row],[Bisheriger Energieträger:]]))=TRUE,1,0)</f>
        <v>0</v>
      </c>
      <c r="T501" s="2">
        <v>5800</v>
      </c>
      <c r="U501" s="2">
        <v>0</v>
      </c>
      <c r="V501" s="2">
        <v>0</v>
      </c>
      <c r="W501" s="2">
        <v>0</v>
      </c>
      <c r="X501" s="2">
        <v>0</v>
      </c>
      <c r="Y501" s="2">
        <v>0</v>
      </c>
      <c r="Z501" s="2">
        <v>0</v>
      </c>
      <c r="AA501" s="2">
        <v>0</v>
      </c>
      <c r="AB501" s="3">
        <f>IF(SUM(Tabelle_Frageboegen[[#This Row],[Heizöl (l/a)]:[Holzhackschnitzel (Schüttraummeter/a):]])=0,1,0)</f>
        <v>0</v>
      </c>
    </row>
    <row r="502" spans="1:28" x14ac:dyDescent="0.25">
      <c r="A502" s="1">
        <v>487</v>
      </c>
      <c r="B502" s="1" t="s">
        <v>54</v>
      </c>
      <c r="C502" s="1" t="s">
        <v>140</v>
      </c>
      <c r="D502" s="1" t="s">
        <v>4</v>
      </c>
      <c r="E502" s="1">
        <f>IF(Tabelle_Frageboegen[[#This Row],[Anschlussinteresse:]]="ja",1,0)</f>
        <v>1</v>
      </c>
      <c r="F502" s="1">
        <f>IF(Tabelle_Frageboegen[[#This Row],[Anschlussinteresse:]]="ja &amp; unklar",1,0)</f>
        <v>0</v>
      </c>
      <c r="G502" s="1">
        <f>IF(Tabelle_Frageboegen[[#This Row],[Anschlussinteresse:]]="unklar",1,0)</f>
        <v>0</v>
      </c>
      <c r="H502" s="1">
        <f>IF(Tabelle_Frageboegen[[#This Row],[Anschlussinteresse:]]="nein &amp; unklar",1,0)</f>
        <v>0</v>
      </c>
      <c r="I502" s="1">
        <f>IF(Tabelle_Frageboegen[[#This Row],[Anschlussinteresse:]]="nein",1,0)</f>
        <v>0</v>
      </c>
      <c r="J502" s="1" t="s">
        <v>10</v>
      </c>
      <c r="K502" s="1">
        <f>IF(ISNUMBER(SEARCH("Heizöl",Tabelle_Frageboegen[[#This Row],[Bisheriger Energieträger:]]))=TRUE,1,0)</f>
        <v>1</v>
      </c>
      <c r="L502" s="1">
        <f>IF(ISNUMBER(SEARCH("Erdgas",Tabelle_Frageboegen[[#This Row],[Bisheriger Energieträger:]]))=TRUE,1,0)</f>
        <v>0</v>
      </c>
      <c r="M502" s="1">
        <f>IF(ISNUMBER(SEARCH("Flüssiggas",Tabelle_Frageboegen[[#This Row],[Bisheriger Energieträger:]]))=TRUE,1,0)</f>
        <v>0</v>
      </c>
      <c r="N502" s="1">
        <f>IF(ISNUMBER(SEARCH("Strom",Tabelle_Frageboegen[[#This Row],[Bisheriger Energieträger:]]))=TRUE,1,0)</f>
        <v>0</v>
      </c>
      <c r="O502" s="1">
        <f>IF(ISNUMBER(SEARCH("Wärmepumpe",Tabelle_Frageboegen[[#This Row],[Bisheriger Energieträger:]]))=TRUE,1,0)</f>
        <v>0</v>
      </c>
      <c r="P502" s="1">
        <f>IF(ISNUMBER(SEARCH("Holz",Tabelle_Frageboegen[[#This Row],[Bisheriger Energieträger:]]))=TRUE,1,0)</f>
        <v>0</v>
      </c>
      <c r="Q502" s="1">
        <f>IF(ISNUMBER(SEARCH("Pellets",Tabelle_Frageboegen[[#This Row],[Bisheriger Energieträger:]]))=TRUE,1,0)</f>
        <v>0</v>
      </c>
      <c r="R502" s="1">
        <f>IF(ISNUMBER(SEARCH("Hackschnitzel",Tabelle_Frageboegen[[#This Row],[Bisheriger Energieträger:]]))=TRUE,1,0)</f>
        <v>0</v>
      </c>
      <c r="S502" s="1">
        <f>IF(ISNUMBER(SEARCH("anderes",Tabelle_Frageboegen[[#This Row],[Bisheriger Energieträger:]]))=TRUE,1,0)</f>
        <v>0</v>
      </c>
      <c r="T502" s="2">
        <v>2000</v>
      </c>
      <c r="U502" s="2">
        <v>0</v>
      </c>
      <c r="V502" s="2">
        <v>0</v>
      </c>
      <c r="W502" s="2">
        <v>0</v>
      </c>
      <c r="X502" s="2">
        <v>0</v>
      </c>
      <c r="Y502" s="2">
        <v>0</v>
      </c>
      <c r="Z502" s="2">
        <v>0</v>
      </c>
      <c r="AA502" s="2">
        <v>0</v>
      </c>
      <c r="AB502" s="3">
        <f>IF(SUM(Tabelle_Frageboegen[[#This Row],[Heizöl (l/a)]:[Holzhackschnitzel (Schüttraummeter/a):]])=0,1,0)</f>
        <v>0</v>
      </c>
    </row>
    <row r="503" spans="1:28" x14ac:dyDescent="0.25">
      <c r="A503" s="1">
        <v>488</v>
      </c>
      <c r="B503" s="1" t="s">
        <v>31</v>
      </c>
      <c r="C503" s="1" t="s">
        <v>140</v>
      </c>
      <c r="D503" s="1" t="s">
        <v>4</v>
      </c>
      <c r="E503" s="1">
        <f>IF(Tabelle_Frageboegen[[#This Row],[Anschlussinteresse:]]="ja",1,0)</f>
        <v>1</v>
      </c>
      <c r="F503" s="1">
        <f>IF(Tabelle_Frageboegen[[#This Row],[Anschlussinteresse:]]="ja &amp; unklar",1,0)</f>
        <v>0</v>
      </c>
      <c r="G503" s="1">
        <f>IF(Tabelle_Frageboegen[[#This Row],[Anschlussinteresse:]]="unklar",1,0)</f>
        <v>0</v>
      </c>
      <c r="H503" s="1">
        <f>IF(Tabelle_Frageboegen[[#This Row],[Anschlussinteresse:]]="nein &amp; unklar",1,0)</f>
        <v>0</v>
      </c>
      <c r="I503" s="1">
        <f>IF(Tabelle_Frageboegen[[#This Row],[Anschlussinteresse:]]="nein",1,0)</f>
        <v>0</v>
      </c>
      <c r="J503" s="1" t="s">
        <v>10</v>
      </c>
      <c r="K503" s="1">
        <f>IF(ISNUMBER(SEARCH("Heizöl",Tabelle_Frageboegen[[#This Row],[Bisheriger Energieträger:]]))=TRUE,1,0)</f>
        <v>1</v>
      </c>
      <c r="L503" s="1">
        <f>IF(ISNUMBER(SEARCH("Erdgas",Tabelle_Frageboegen[[#This Row],[Bisheriger Energieträger:]]))=TRUE,1,0)</f>
        <v>0</v>
      </c>
      <c r="M503" s="1">
        <f>IF(ISNUMBER(SEARCH("Flüssiggas",Tabelle_Frageboegen[[#This Row],[Bisheriger Energieträger:]]))=TRUE,1,0)</f>
        <v>0</v>
      </c>
      <c r="N503" s="1">
        <f>IF(ISNUMBER(SEARCH("Strom",Tabelle_Frageboegen[[#This Row],[Bisheriger Energieträger:]]))=TRUE,1,0)</f>
        <v>0</v>
      </c>
      <c r="O503" s="1">
        <f>IF(ISNUMBER(SEARCH("Wärmepumpe",Tabelle_Frageboegen[[#This Row],[Bisheriger Energieträger:]]))=TRUE,1,0)</f>
        <v>0</v>
      </c>
      <c r="P503" s="1">
        <f>IF(ISNUMBER(SEARCH("Holz",Tabelle_Frageboegen[[#This Row],[Bisheriger Energieträger:]]))=TRUE,1,0)</f>
        <v>0</v>
      </c>
      <c r="Q503" s="1">
        <f>IF(ISNUMBER(SEARCH("Pellets",Tabelle_Frageboegen[[#This Row],[Bisheriger Energieträger:]]))=TRUE,1,0)</f>
        <v>0</v>
      </c>
      <c r="R503" s="1">
        <f>IF(ISNUMBER(SEARCH("Hackschnitzel",Tabelle_Frageboegen[[#This Row],[Bisheriger Energieträger:]]))=TRUE,1,0)</f>
        <v>0</v>
      </c>
      <c r="S503" s="1">
        <f>IF(ISNUMBER(SEARCH("anderes",Tabelle_Frageboegen[[#This Row],[Bisheriger Energieträger:]]))=TRUE,1,0)</f>
        <v>0</v>
      </c>
      <c r="T503" s="2">
        <v>2500</v>
      </c>
      <c r="U503" s="2">
        <v>0</v>
      </c>
      <c r="V503" s="2">
        <v>0</v>
      </c>
      <c r="W503" s="2">
        <v>0</v>
      </c>
      <c r="X503" s="2">
        <v>0</v>
      </c>
      <c r="Y503" s="2">
        <v>0</v>
      </c>
      <c r="Z503" s="2">
        <v>0</v>
      </c>
      <c r="AA503" s="2">
        <v>0</v>
      </c>
      <c r="AB503" s="3">
        <f>IF(SUM(Tabelle_Frageboegen[[#This Row],[Heizöl (l/a)]:[Holzhackschnitzel (Schüttraummeter/a):]])=0,1,0)</f>
        <v>0</v>
      </c>
    </row>
    <row r="504" spans="1:28" x14ac:dyDescent="0.25">
      <c r="A504" s="1">
        <v>489</v>
      </c>
      <c r="B504" s="1" t="s">
        <v>67</v>
      </c>
      <c r="C504" s="1" t="s">
        <v>140</v>
      </c>
      <c r="D504" s="1" t="s">
        <v>8</v>
      </c>
      <c r="E504" s="1">
        <f>IF(Tabelle_Frageboegen[[#This Row],[Anschlussinteresse:]]="ja",1,0)</f>
        <v>0</v>
      </c>
      <c r="F504" s="1">
        <f>IF(Tabelle_Frageboegen[[#This Row],[Anschlussinteresse:]]="ja &amp; unklar",1,0)</f>
        <v>0</v>
      </c>
      <c r="G504" s="1">
        <f>IF(Tabelle_Frageboegen[[#This Row],[Anschlussinteresse:]]="unklar",1,0)</f>
        <v>0</v>
      </c>
      <c r="H504" s="1">
        <f>IF(Tabelle_Frageboegen[[#This Row],[Anschlussinteresse:]]="nein &amp; unklar",1,0)</f>
        <v>0</v>
      </c>
      <c r="I504" s="1">
        <f>IF(Tabelle_Frageboegen[[#This Row],[Anschlussinteresse:]]="nein",1,0)</f>
        <v>1</v>
      </c>
      <c r="J504" s="1" t="s">
        <v>39</v>
      </c>
      <c r="K504" s="1">
        <f>IF(ISNUMBER(SEARCH("Heizöl",Tabelle_Frageboegen[[#This Row],[Bisheriger Energieträger:]]))=TRUE,1,0)</f>
        <v>1</v>
      </c>
      <c r="L504" s="1">
        <f>IF(ISNUMBER(SEARCH("Erdgas",Tabelle_Frageboegen[[#This Row],[Bisheriger Energieträger:]]))=TRUE,1,0)</f>
        <v>0</v>
      </c>
      <c r="M504" s="1">
        <f>IF(ISNUMBER(SEARCH("Flüssiggas",Tabelle_Frageboegen[[#This Row],[Bisheriger Energieträger:]]))=TRUE,1,0)</f>
        <v>0</v>
      </c>
      <c r="N504" s="1">
        <f>IF(ISNUMBER(SEARCH("Strom",Tabelle_Frageboegen[[#This Row],[Bisheriger Energieträger:]]))=TRUE,1,0)</f>
        <v>0</v>
      </c>
      <c r="O504" s="1">
        <f>IF(ISNUMBER(SEARCH("Wärmepumpe",Tabelle_Frageboegen[[#This Row],[Bisheriger Energieträger:]]))=TRUE,1,0)</f>
        <v>0</v>
      </c>
      <c r="P504" s="1">
        <f>IF(ISNUMBER(SEARCH("Holz",Tabelle_Frageboegen[[#This Row],[Bisheriger Energieträger:]]))=TRUE,1,0)</f>
        <v>1</v>
      </c>
      <c r="Q504" s="1">
        <f>IF(ISNUMBER(SEARCH("Pellets",Tabelle_Frageboegen[[#This Row],[Bisheriger Energieträger:]]))=TRUE,1,0)</f>
        <v>0</v>
      </c>
      <c r="R504" s="1">
        <f>IF(ISNUMBER(SEARCH("Hackschnitzel",Tabelle_Frageboegen[[#This Row],[Bisheriger Energieträger:]]))=TRUE,1,0)</f>
        <v>0</v>
      </c>
      <c r="S504" s="1">
        <f>IF(ISNUMBER(SEARCH("anderes",Tabelle_Frageboegen[[#This Row],[Bisheriger Energieträger:]]))=TRUE,1,0)</f>
        <v>0</v>
      </c>
      <c r="T504" s="2">
        <v>1000</v>
      </c>
      <c r="U504" s="2">
        <v>0</v>
      </c>
      <c r="V504" s="2">
        <v>0</v>
      </c>
      <c r="W504" s="2">
        <v>0</v>
      </c>
      <c r="X504" s="2">
        <v>0</v>
      </c>
      <c r="Y504" s="2">
        <v>5</v>
      </c>
      <c r="Z504" s="2">
        <v>0</v>
      </c>
      <c r="AA504" s="2">
        <v>0</v>
      </c>
      <c r="AB504" s="3">
        <f>IF(SUM(Tabelle_Frageboegen[[#This Row],[Heizöl (l/a)]:[Holzhackschnitzel (Schüttraummeter/a):]])=0,1,0)</f>
        <v>0</v>
      </c>
    </row>
    <row r="505" spans="1:28" x14ac:dyDescent="0.25">
      <c r="A505" s="1">
        <v>490</v>
      </c>
      <c r="B505" s="1" t="s">
        <v>61</v>
      </c>
      <c r="C505" s="1" t="s">
        <v>140</v>
      </c>
      <c r="D505" s="1" t="s">
        <v>4</v>
      </c>
      <c r="E505" s="1">
        <f>IF(Tabelle_Frageboegen[[#This Row],[Anschlussinteresse:]]="ja",1,0)</f>
        <v>1</v>
      </c>
      <c r="F505" s="1">
        <f>IF(Tabelle_Frageboegen[[#This Row],[Anschlussinteresse:]]="ja &amp; unklar",1,0)</f>
        <v>0</v>
      </c>
      <c r="G505" s="1">
        <f>IF(Tabelle_Frageboegen[[#This Row],[Anschlussinteresse:]]="unklar",1,0)</f>
        <v>0</v>
      </c>
      <c r="H505" s="1">
        <f>IF(Tabelle_Frageboegen[[#This Row],[Anschlussinteresse:]]="nein &amp; unklar",1,0)</f>
        <v>0</v>
      </c>
      <c r="I505" s="1">
        <f>IF(Tabelle_Frageboegen[[#This Row],[Anschlussinteresse:]]="nein",1,0)</f>
        <v>0</v>
      </c>
      <c r="J505" s="1" t="s">
        <v>11</v>
      </c>
      <c r="K505" s="1">
        <f>IF(ISNUMBER(SEARCH("Heizöl",Tabelle_Frageboegen[[#This Row],[Bisheriger Energieträger:]]))=TRUE,1,0)</f>
        <v>0</v>
      </c>
      <c r="L505" s="1">
        <f>IF(ISNUMBER(SEARCH("Erdgas",Tabelle_Frageboegen[[#This Row],[Bisheriger Energieträger:]]))=TRUE,1,0)</f>
        <v>1</v>
      </c>
      <c r="M505" s="1">
        <f>IF(ISNUMBER(SEARCH("Flüssiggas",Tabelle_Frageboegen[[#This Row],[Bisheriger Energieträger:]]))=TRUE,1,0)</f>
        <v>0</v>
      </c>
      <c r="N505" s="1">
        <f>IF(ISNUMBER(SEARCH("Strom",Tabelle_Frageboegen[[#This Row],[Bisheriger Energieträger:]]))=TRUE,1,0)</f>
        <v>0</v>
      </c>
      <c r="O505" s="1">
        <f>IF(ISNUMBER(SEARCH("Wärmepumpe",Tabelle_Frageboegen[[#This Row],[Bisheriger Energieträger:]]))=TRUE,1,0)</f>
        <v>0</v>
      </c>
      <c r="P505" s="1">
        <f>IF(ISNUMBER(SEARCH("Holz",Tabelle_Frageboegen[[#This Row],[Bisheriger Energieträger:]]))=TRUE,1,0)</f>
        <v>0</v>
      </c>
      <c r="Q505" s="1">
        <f>IF(ISNUMBER(SEARCH("Pellets",Tabelle_Frageboegen[[#This Row],[Bisheriger Energieträger:]]))=TRUE,1,0)</f>
        <v>0</v>
      </c>
      <c r="R505" s="1">
        <f>IF(ISNUMBER(SEARCH("Hackschnitzel",Tabelle_Frageboegen[[#This Row],[Bisheriger Energieträger:]]))=TRUE,1,0)</f>
        <v>0</v>
      </c>
      <c r="S505" s="1">
        <f>IF(ISNUMBER(SEARCH("anderes",Tabelle_Frageboegen[[#This Row],[Bisheriger Energieträger:]]))=TRUE,1,0)</f>
        <v>0</v>
      </c>
      <c r="T505" s="2">
        <v>0</v>
      </c>
      <c r="U505" s="2">
        <v>1600</v>
      </c>
      <c r="V505" s="2">
        <v>0</v>
      </c>
      <c r="W505" s="2">
        <v>0</v>
      </c>
      <c r="X505" s="2">
        <v>0</v>
      </c>
      <c r="Y505" s="2">
        <v>0</v>
      </c>
      <c r="Z505" s="2">
        <v>0</v>
      </c>
      <c r="AA505" s="2">
        <v>0</v>
      </c>
      <c r="AB505" s="3">
        <f>IF(SUM(Tabelle_Frageboegen[[#This Row],[Heizöl (l/a)]:[Holzhackschnitzel (Schüttraummeter/a):]])=0,1,0)</f>
        <v>0</v>
      </c>
    </row>
    <row r="506" spans="1:28" x14ac:dyDescent="0.25">
      <c r="A506" s="1">
        <v>491</v>
      </c>
      <c r="B506" s="1" t="s">
        <v>36</v>
      </c>
      <c r="C506" s="1" t="s">
        <v>140</v>
      </c>
      <c r="D506" s="1" t="s">
        <v>4</v>
      </c>
      <c r="E506" s="1">
        <f>IF(Tabelle_Frageboegen[[#This Row],[Anschlussinteresse:]]="ja",1,0)</f>
        <v>1</v>
      </c>
      <c r="F506" s="1">
        <f>IF(Tabelle_Frageboegen[[#This Row],[Anschlussinteresse:]]="ja &amp; unklar",1,0)</f>
        <v>0</v>
      </c>
      <c r="G506" s="1">
        <f>IF(Tabelle_Frageboegen[[#This Row],[Anschlussinteresse:]]="unklar",1,0)</f>
        <v>0</v>
      </c>
      <c r="H506" s="1">
        <f>IF(Tabelle_Frageboegen[[#This Row],[Anschlussinteresse:]]="nein &amp; unklar",1,0)</f>
        <v>0</v>
      </c>
      <c r="I506" s="1">
        <f>IF(Tabelle_Frageboegen[[#This Row],[Anschlussinteresse:]]="nein",1,0)</f>
        <v>0</v>
      </c>
      <c r="J506" s="1" t="s">
        <v>53</v>
      </c>
      <c r="K506" s="1">
        <f>IF(ISNUMBER(SEARCH("Heizöl",Tabelle_Frageboegen[[#This Row],[Bisheriger Energieträger:]]))=TRUE,1,0)</f>
        <v>0</v>
      </c>
      <c r="L506" s="1">
        <f>IF(ISNUMBER(SEARCH("Erdgas",Tabelle_Frageboegen[[#This Row],[Bisheriger Energieträger:]]))=TRUE,1,0)</f>
        <v>1</v>
      </c>
      <c r="M506" s="1">
        <f>IF(ISNUMBER(SEARCH("Flüssiggas",Tabelle_Frageboegen[[#This Row],[Bisheriger Energieträger:]]))=TRUE,1,0)</f>
        <v>0</v>
      </c>
      <c r="N506" s="1">
        <f>IF(ISNUMBER(SEARCH("Strom",Tabelle_Frageboegen[[#This Row],[Bisheriger Energieträger:]]))=TRUE,1,0)</f>
        <v>0</v>
      </c>
      <c r="O506" s="1">
        <f>IF(ISNUMBER(SEARCH("Wärmepumpe",Tabelle_Frageboegen[[#This Row],[Bisheriger Energieträger:]]))=TRUE,1,0)</f>
        <v>0</v>
      </c>
      <c r="P506" s="1">
        <f>IF(ISNUMBER(SEARCH("Holz",Tabelle_Frageboegen[[#This Row],[Bisheriger Energieträger:]]))=TRUE,1,0)</f>
        <v>1</v>
      </c>
      <c r="Q506" s="1">
        <f>IF(ISNUMBER(SEARCH("Pellets",Tabelle_Frageboegen[[#This Row],[Bisheriger Energieträger:]]))=TRUE,1,0)</f>
        <v>0</v>
      </c>
      <c r="R506" s="1">
        <f>IF(ISNUMBER(SEARCH("Hackschnitzel",Tabelle_Frageboegen[[#This Row],[Bisheriger Energieträger:]]))=TRUE,1,0)</f>
        <v>0</v>
      </c>
      <c r="S506" s="1">
        <f>IF(ISNUMBER(SEARCH("anderes",Tabelle_Frageboegen[[#This Row],[Bisheriger Energieträger:]]))=TRUE,1,0)</f>
        <v>0</v>
      </c>
      <c r="T506" s="2">
        <v>0</v>
      </c>
      <c r="U506" s="2">
        <v>1200</v>
      </c>
      <c r="V506" s="2">
        <v>0</v>
      </c>
      <c r="W506" s="2">
        <v>0</v>
      </c>
      <c r="X506" s="2">
        <v>0</v>
      </c>
      <c r="Y506" s="2">
        <v>2</v>
      </c>
      <c r="Z506" s="2">
        <v>0</v>
      </c>
      <c r="AA506" s="2">
        <v>0</v>
      </c>
      <c r="AB506" s="3">
        <f>IF(SUM(Tabelle_Frageboegen[[#This Row],[Heizöl (l/a)]:[Holzhackschnitzel (Schüttraummeter/a):]])=0,1,0)</f>
        <v>0</v>
      </c>
    </row>
    <row r="507" spans="1:28" x14ac:dyDescent="0.25">
      <c r="A507" s="1">
        <v>492</v>
      </c>
      <c r="B507" s="1" t="s">
        <v>128</v>
      </c>
      <c r="C507" s="1" t="s">
        <v>140</v>
      </c>
      <c r="D507" s="1" t="s">
        <v>4</v>
      </c>
      <c r="E507" s="1">
        <f>IF(Tabelle_Frageboegen[[#This Row],[Anschlussinteresse:]]="ja",1,0)</f>
        <v>1</v>
      </c>
      <c r="F507" s="1">
        <f>IF(Tabelle_Frageboegen[[#This Row],[Anschlussinteresse:]]="ja &amp; unklar",1,0)</f>
        <v>0</v>
      </c>
      <c r="G507" s="1">
        <f>IF(Tabelle_Frageboegen[[#This Row],[Anschlussinteresse:]]="unklar",1,0)</f>
        <v>0</v>
      </c>
      <c r="H507" s="1">
        <f>IF(Tabelle_Frageboegen[[#This Row],[Anschlussinteresse:]]="nein &amp; unklar",1,0)</f>
        <v>0</v>
      </c>
      <c r="I507" s="1">
        <f>IF(Tabelle_Frageboegen[[#This Row],[Anschlussinteresse:]]="nein",1,0)</f>
        <v>0</v>
      </c>
      <c r="J507" s="1" t="s">
        <v>10</v>
      </c>
      <c r="K507" s="1">
        <f>IF(ISNUMBER(SEARCH("Heizöl",Tabelle_Frageboegen[[#This Row],[Bisheriger Energieträger:]]))=TRUE,1,0)</f>
        <v>1</v>
      </c>
      <c r="L507" s="1">
        <f>IF(ISNUMBER(SEARCH("Erdgas",Tabelle_Frageboegen[[#This Row],[Bisheriger Energieträger:]]))=TRUE,1,0)</f>
        <v>0</v>
      </c>
      <c r="M507" s="1">
        <f>IF(ISNUMBER(SEARCH("Flüssiggas",Tabelle_Frageboegen[[#This Row],[Bisheriger Energieträger:]]))=TRUE,1,0)</f>
        <v>0</v>
      </c>
      <c r="N507" s="1">
        <f>IF(ISNUMBER(SEARCH("Strom",Tabelle_Frageboegen[[#This Row],[Bisheriger Energieträger:]]))=TRUE,1,0)</f>
        <v>0</v>
      </c>
      <c r="O507" s="1">
        <f>IF(ISNUMBER(SEARCH("Wärmepumpe",Tabelle_Frageboegen[[#This Row],[Bisheriger Energieträger:]]))=TRUE,1,0)</f>
        <v>0</v>
      </c>
      <c r="P507" s="1">
        <f>IF(ISNUMBER(SEARCH("Holz",Tabelle_Frageboegen[[#This Row],[Bisheriger Energieträger:]]))=TRUE,1,0)</f>
        <v>0</v>
      </c>
      <c r="Q507" s="1">
        <f>IF(ISNUMBER(SEARCH("Pellets",Tabelle_Frageboegen[[#This Row],[Bisheriger Energieträger:]]))=TRUE,1,0)</f>
        <v>0</v>
      </c>
      <c r="R507" s="1">
        <f>IF(ISNUMBER(SEARCH("Hackschnitzel",Tabelle_Frageboegen[[#This Row],[Bisheriger Energieträger:]]))=TRUE,1,0)</f>
        <v>0</v>
      </c>
      <c r="S507" s="1">
        <f>IF(ISNUMBER(SEARCH("anderes",Tabelle_Frageboegen[[#This Row],[Bisheriger Energieträger:]]))=TRUE,1,0)</f>
        <v>0</v>
      </c>
      <c r="T507" s="2">
        <v>1500</v>
      </c>
      <c r="U507" s="2">
        <v>0</v>
      </c>
      <c r="V507" s="2">
        <v>0</v>
      </c>
      <c r="W507" s="2">
        <v>0</v>
      </c>
      <c r="X507" s="2">
        <v>0</v>
      </c>
      <c r="Y507" s="2">
        <v>0</v>
      </c>
      <c r="Z507" s="2">
        <v>0</v>
      </c>
      <c r="AA507" s="2">
        <v>0</v>
      </c>
      <c r="AB507" s="3">
        <f>IF(SUM(Tabelle_Frageboegen[[#This Row],[Heizöl (l/a)]:[Holzhackschnitzel (Schüttraummeter/a):]])=0,1,0)</f>
        <v>0</v>
      </c>
    </row>
    <row r="508" spans="1:28" x14ac:dyDescent="0.25">
      <c r="A508" s="1">
        <v>493</v>
      </c>
      <c r="B508" s="1" t="s">
        <v>106</v>
      </c>
      <c r="C508" s="1" t="s">
        <v>140</v>
      </c>
      <c r="D508" s="1" t="s">
        <v>4</v>
      </c>
      <c r="E508" s="1">
        <f>IF(Tabelle_Frageboegen[[#This Row],[Anschlussinteresse:]]="ja",1,0)</f>
        <v>1</v>
      </c>
      <c r="F508" s="1">
        <f>IF(Tabelle_Frageboegen[[#This Row],[Anschlussinteresse:]]="ja &amp; unklar",1,0)</f>
        <v>0</v>
      </c>
      <c r="G508" s="1">
        <f>IF(Tabelle_Frageboegen[[#This Row],[Anschlussinteresse:]]="unklar",1,0)</f>
        <v>0</v>
      </c>
      <c r="H508" s="1">
        <f>IF(Tabelle_Frageboegen[[#This Row],[Anschlussinteresse:]]="nein &amp; unklar",1,0)</f>
        <v>0</v>
      </c>
      <c r="I508" s="1">
        <f>IF(Tabelle_Frageboegen[[#This Row],[Anschlussinteresse:]]="nein",1,0)</f>
        <v>0</v>
      </c>
      <c r="J508" s="1" t="s">
        <v>39</v>
      </c>
      <c r="K508" s="1">
        <f>IF(ISNUMBER(SEARCH("Heizöl",Tabelle_Frageboegen[[#This Row],[Bisheriger Energieträger:]]))=TRUE,1,0)</f>
        <v>1</v>
      </c>
      <c r="L508" s="1">
        <f>IF(ISNUMBER(SEARCH("Erdgas",Tabelle_Frageboegen[[#This Row],[Bisheriger Energieträger:]]))=TRUE,1,0)</f>
        <v>0</v>
      </c>
      <c r="M508" s="1">
        <f>IF(ISNUMBER(SEARCH("Flüssiggas",Tabelle_Frageboegen[[#This Row],[Bisheriger Energieträger:]]))=TRUE,1,0)</f>
        <v>0</v>
      </c>
      <c r="N508" s="1">
        <f>IF(ISNUMBER(SEARCH("Strom",Tabelle_Frageboegen[[#This Row],[Bisheriger Energieträger:]]))=TRUE,1,0)</f>
        <v>0</v>
      </c>
      <c r="O508" s="1">
        <f>IF(ISNUMBER(SEARCH("Wärmepumpe",Tabelle_Frageboegen[[#This Row],[Bisheriger Energieträger:]]))=TRUE,1,0)</f>
        <v>0</v>
      </c>
      <c r="P508" s="1">
        <f>IF(ISNUMBER(SEARCH("Holz",Tabelle_Frageboegen[[#This Row],[Bisheriger Energieträger:]]))=TRUE,1,0)</f>
        <v>1</v>
      </c>
      <c r="Q508" s="1">
        <f>IF(ISNUMBER(SEARCH("Pellets",Tabelle_Frageboegen[[#This Row],[Bisheriger Energieträger:]]))=TRUE,1,0)</f>
        <v>0</v>
      </c>
      <c r="R508" s="1">
        <f>IF(ISNUMBER(SEARCH("Hackschnitzel",Tabelle_Frageboegen[[#This Row],[Bisheriger Energieträger:]]))=TRUE,1,0)</f>
        <v>0</v>
      </c>
      <c r="S508" s="1">
        <f>IF(ISNUMBER(SEARCH("anderes",Tabelle_Frageboegen[[#This Row],[Bisheriger Energieträger:]]))=TRUE,1,0)</f>
        <v>0</v>
      </c>
      <c r="T508" s="2">
        <v>1800</v>
      </c>
      <c r="U508" s="2">
        <v>0</v>
      </c>
      <c r="V508" s="2">
        <v>0</v>
      </c>
      <c r="W508" s="2">
        <v>0</v>
      </c>
      <c r="X508" s="2">
        <v>0</v>
      </c>
      <c r="Y508" s="2">
        <v>0</v>
      </c>
      <c r="Z508" s="2">
        <v>0</v>
      </c>
      <c r="AA508" s="2">
        <v>0</v>
      </c>
      <c r="AB508" s="3">
        <f>IF(SUM(Tabelle_Frageboegen[[#This Row],[Heizöl (l/a)]:[Holzhackschnitzel (Schüttraummeter/a):]])=0,1,0)</f>
        <v>0</v>
      </c>
    </row>
    <row r="509" spans="1:28" x14ac:dyDescent="0.25">
      <c r="A509" s="1">
        <v>494</v>
      </c>
      <c r="B509" s="1" t="s">
        <v>40</v>
      </c>
      <c r="C509" s="1" t="s">
        <v>142</v>
      </c>
      <c r="D509" s="1" t="s">
        <v>8</v>
      </c>
      <c r="E509" s="1">
        <f>IF(Tabelle_Frageboegen[[#This Row],[Anschlussinteresse:]]="ja",1,0)</f>
        <v>0</v>
      </c>
      <c r="F509" s="1">
        <f>IF(Tabelle_Frageboegen[[#This Row],[Anschlussinteresse:]]="ja &amp; unklar",1,0)</f>
        <v>0</v>
      </c>
      <c r="G509" s="1">
        <f>IF(Tabelle_Frageboegen[[#This Row],[Anschlussinteresse:]]="unklar",1,0)</f>
        <v>0</v>
      </c>
      <c r="H509" s="1">
        <f>IF(Tabelle_Frageboegen[[#This Row],[Anschlussinteresse:]]="nein &amp; unklar",1,0)</f>
        <v>0</v>
      </c>
      <c r="I509" s="1">
        <f>IF(Tabelle_Frageboegen[[#This Row],[Anschlussinteresse:]]="nein",1,0)</f>
        <v>1</v>
      </c>
      <c r="J509" s="1" t="s">
        <v>39</v>
      </c>
      <c r="K509" s="1">
        <f>IF(ISNUMBER(SEARCH("Heizöl",Tabelle_Frageboegen[[#This Row],[Bisheriger Energieträger:]]))=TRUE,1,0)</f>
        <v>1</v>
      </c>
      <c r="L509" s="1">
        <f>IF(ISNUMBER(SEARCH("Erdgas",Tabelle_Frageboegen[[#This Row],[Bisheriger Energieträger:]]))=TRUE,1,0)</f>
        <v>0</v>
      </c>
      <c r="M509" s="1">
        <f>IF(ISNUMBER(SEARCH("Flüssiggas",Tabelle_Frageboegen[[#This Row],[Bisheriger Energieträger:]]))=TRUE,1,0)</f>
        <v>0</v>
      </c>
      <c r="N509" s="1">
        <f>IF(ISNUMBER(SEARCH("Strom",Tabelle_Frageboegen[[#This Row],[Bisheriger Energieträger:]]))=TRUE,1,0)</f>
        <v>0</v>
      </c>
      <c r="O509" s="1">
        <f>IF(ISNUMBER(SEARCH("Wärmepumpe",Tabelle_Frageboegen[[#This Row],[Bisheriger Energieträger:]]))=TRUE,1,0)</f>
        <v>0</v>
      </c>
      <c r="P509" s="1">
        <f>IF(ISNUMBER(SEARCH("Holz",Tabelle_Frageboegen[[#This Row],[Bisheriger Energieträger:]]))=TRUE,1,0)</f>
        <v>1</v>
      </c>
      <c r="Q509" s="1">
        <f>IF(ISNUMBER(SEARCH("Pellets",Tabelle_Frageboegen[[#This Row],[Bisheriger Energieträger:]]))=TRUE,1,0)</f>
        <v>0</v>
      </c>
      <c r="R509" s="1">
        <f>IF(ISNUMBER(SEARCH("Hackschnitzel",Tabelle_Frageboegen[[#This Row],[Bisheriger Energieträger:]]))=TRUE,1,0)</f>
        <v>0</v>
      </c>
      <c r="S509" s="1">
        <f>IF(ISNUMBER(SEARCH("anderes",Tabelle_Frageboegen[[#This Row],[Bisheriger Energieträger:]]))=TRUE,1,0)</f>
        <v>0</v>
      </c>
      <c r="T509" s="2">
        <v>1700</v>
      </c>
      <c r="U509" s="2">
        <v>0</v>
      </c>
      <c r="V509" s="2">
        <v>0</v>
      </c>
      <c r="W509" s="2">
        <v>0</v>
      </c>
      <c r="X509" s="2">
        <v>0</v>
      </c>
      <c r="Y509" s="2">
        <v>3</v>
      </c>
      <c r="Z509" s="2">
        <v>0</v>
      </c>
      <c r="AA509" s="2">
        <v>0</v>
      </c>
      <c r="AB509" s="3">
        <f>IF(SUM(Tabelle_Frageboegen[[#This Row],[Heizöl (l/a)]:[Holzhackschnitzel (Schüttraummeter/a):]])=0,1,0)</f>
        <v>0</v>
      </c>
    </row>
    <row r="510" spans="1:28" x14ac:dyDescent="0.25">
      <c r="A510" s="1">
        <v>495</v>
      </c>
      <c r="B510" s="1" t="s">
        <v>62</v>
      </c>
      <c r="C510" s="1" t="s">
        <v>143</v>
      </c>
      <c r="D510" s="1" t="s">
        <v>8</v>
      </c>
      <c r="E510" s="1">
        <f>IF(Tabelle_Frageboegen[[#This Row],[Anschlussinteresse:]]="ja",1,0)</f>
        <v>0</v>
      </c>
      <c r="F510" s="1">
        <f>IF(Tabelle_Frageboegen[[#This Row],[Anschlussinteresse:]]="ja &amp; unklar",1,0)</f>
        <v>0</v>
      </c>
      <c r="G510" s="1">
        <f>IF(Tabelle_Frageboegen[[#This Row],[Anschlussinteresse:]]="unklar",1,0)</f>
        <v>0</v>
      </c>
      <c r="H510" s="1">
        <f>IF(Tabelle_Frageboegen[[#This Row],[Anschlussinteresse:]]="nein &amp; unklar",1,0)</f>
        <v>0</v>
      </c>
      <c r="I510" s="1">
        <f>IF(Tabelle_Frageboegen[[#This Row],[Anschlussinteresse:]]="nein",1,0)</f>
        <v>1</v>
      </c>
      <c r="J510" s="1" t="s">
        <v>14</v>
      </c>
      <c r="K510" s="1">
        <f>IF(ISNUMBER(SEARCH("Heizöl",Tabelle_Frageboegen[[#This Row],[Bisheriger Energieträger:]]))=TRUE,1,0)</f>
        <v>0</v>
      </c>
      <c r="L510" s="1">
        <f>IF(ISNUMBER(SEARCH("Erdgas",Tabelle_Frageboegen[[#This Row],[Bisheriger Energieträger:]]))=TRUE,1,0)</f>
        <v>0</v>
      </c>
      <c r="M510" s="1">
        <f>IF(ISNUMBER(SEARCH("Flüssiggas",Tabelle_Frageboegen[[#This Row],[Bisheriger Energieträger:]]))=TRUE,1,0)</f>
        <v>0</v>
      </c>
      <c r="N510" s="1">
        <f>IF(ISNUMBER(SEARCH("Strom",Tabelle_Frageboegen[[#This Row],[Bisheriger Energieträger:]]))=TRUE,1,0)</f>
        <v>0</v>
      </c>
      <c r="O510" s="1">
        <f>IF(ISNUMBER(SEARCH("Wärmepumpe",Tabelle_Frageboegen[[#This Row],[Bisheriger Energieträger:]]))=TRUE,1,0)</f>
        <v>1</v>
      </c>
      <c r="P510" s="1">
        <f>IF(ISNUMBER(SEARCH("Holz",Tabelle_Frageboegen[[#This Row],[Bisheriger Energieträger:]]))=TRUE,1,0)</f>
        <v>0</v>
      </c>
      <c r="Q510" s="1">
        <f>IF(ISNUMBER(SEARCH("Pellets",Tabelle_Frageboegen[[#This Row],[Bisheriger Energieträger:]]))=TRUE,1,0)</f>
        <v>0</v>
      </c>
      <c r="R510" s="1">
        <f>IF(ISNUMBER(SEARCH("Hackschnitzel",Tabelle_Frageboegen[[#This Row],[Bisheriger Energieträger:]]))=TRUE,1,0)</f>
        <v>0</v>
      </c>
      <c r="S510" s="1">
        <f>IF(ISNUMBER(SEARCH("anderes",Tabelle_Frageboegen[[#This Row],[Bisheriger Energieträger:]]))=TRUE,1,0)</f>
        <v>0</v>
      </c>
      <c r="T510" s="2">
        <v>0</v>
      </c>
      <c r="U510" s="2">
        <v>0</v>
      </c>
      <c r="V510" s="2">
        <v>0</v>
      </c>
      <c r="W510" s="2">
        <v>0</v>
      </c>
      <c r="X510" s="2">
        <v>2500</v>
      </c>
      <c r="Y510" s="2">
        <v>0</v>
      </c>
      <c r="Z510" s="2">
        <v>0</v>
      </c>
      <c r="AA510" s="2">
        <v>0</v>
      </c>
      <c r="AB510" s="3">
        <f>IF(SUM(Tabelle_Frageboegen[[#This Row],[Heizöl (l/a)]:[Holzhackschnitzel (Schüttraummeter/a):]])=0,1,0)</f>
        <v>0</v>
      </c>
    </row>
    <row r="511" spans="1:28" x14ac:dyDescent="0.25">
      <c r="A511" s="1">
        <v>496</v>
      </c>
      <c r="B511" s="1" t="s">
        <v>38</v>
      </c>
      <c r="C511" s="1" t="s">
        <v>145</v>
      </c>
      <c r="D511" s="1" t="s">
        <v>4</v>
      </c>
      <c r="E511" s="1">
        <f>IF(Tabelle_Frageboegen[[#This Row],[Anschlussinteresse:]]="ja",1,0)</f>
        <v>1</v>
      </c>
      <c r="F511" s="1">
        <f>IF(Tabelle_Frageboegen[[#This Row],[Anschlussinteresse:]]="ja &amp; unklar",1,0)</f>
        <v>0</v>
      </c>
      <c r="G511" s="1">
        <f>IF(Tabelle_Frageboegen[[#This Row],[Anschlussinteresse:]]="unklar",1,0)</f>
        <v>0</v>
      </c>
      <c r="H511" s="1">
        <f>IF(Tabelle_Frageboegen[[#This Row],[Anschlussinteresse:]]="nein &amp; unklar",1,0)</f>
        <v>0</v>
      </c>
      <c r="I511" s="1">
        <f>IF(Tabelle_Frageboegen[[#This Row],[Anschlussinteresse:]]="nein",1,0)</f>
        <v>0</v>
      </c>
      <c r="J511" s="1" t="s">
        <v>10</v>
      </c>
      <c r="K511" s="1">
        <f>IF(ISNUMBER(SEARCH("Heizöl",Tabelle_Frageboegen[[#This Row],[Bisheriger Energieträger:]]))=TRUE,1,0)</f>
        <v>1</v>
      </c>
      <c r="L511" s="1">
        <f>IF(ISNUMBER(SEARCH("Erdgas",Tabelle_Frageboegen[[#This Row],[Bisheriger Energieträger:]]))=TRUE,1,0)</f>
        <v>0</v>
      </c>
      <c r="M511" s="1">
        <f>IF(ISNUMBER(SEARCH("Flüssiggas",Tabelle_Frageboegen[[#This Row],[Bisheriger Energieträger:]]))=TRUE,1,0)</f>
        <v>0</v>
      </c>
      <c r="N511" s="1">
        <f>IF(ISNUMBER(SEARCH("Strom",Tabelle_Frageboegen[[#This Row],[Bisheriger Energieträger:]]))=TRUE,1,0)</f>
        <v>0</v>
      </c>
      <c r="O511" s="1">
        <f>IF(ISNUMBER(SEARCH("Wärmepumpe",Tabelle_Frageboegen[[#This Row],[Bisheriger Energieträger:]]))=TRUE,1,0)</f>
        <v>0</v>
      </c>
      <c r="P511" s="1">
        <f>IF(ISNUMBER(SEARCH("Holz",Tabelle_Frageboegen[[#This Row],[Bisheriger Energieträger:]]))=TRUE,1,0)</f>
        <v>0</v>
      </c>
      <c r="Q511" s="1">
        <f>IF(ISNUMBER(SEARCH("Pellets",Tabelle_Frageboegen[[#This Row],[Bisheriger Energieträger:]]))=TRUE,1,0)</f>
        <v>0</v>
      </c>
      <c r="R511" s="1">
        <f>IF(ISNUMBER(SEARCH("Hackschnitzel",Tabelle_Frageboegen[[#This Row],[Bisheriger Energieträger:]]))=TRUE,1,0)</f>
        <v>0</v>
      </c>
      <c r="S511" s="1">
        <f>IF(ISNUMBER(SEARCH("anderes",Tabelle_Frageboegen[[#This Row],[Bisheriger Energieträger:]]))=TRUE,1,0)</f>
        <v>0</v>
      </c>
      <c r="T511" s="2">
        <v>4000</v>
      </c>
      <c r="U511" s="2">
        <v>0</v>
      </c>
      <c r="V511" s="2">
        <v>0</v>
      </c>
      <c r="W511" s="2">
        <v>0</v>
      </c>
      <c r="X511" s="2">
        <v>0</v>
      </c>
      <c r="Y511" s="2">
        <v>0</v>
      </c>
      <c r="Z511" s="2">
        <v>0</v>
      </c>
      <c r="AA511" s="2">
        <v>0</v>
      </c>
      <c r="AB511" s="3">
        <f>IF(SUM(Tabelle_Frageboegen[[#This Row],[Heizöl (l/a)]:[Holzhackschnitzel (Schüttraummeter/a):]])=0,1,0)</f>
        <v>0</v>
      </c>
    </row>
    <row r="512" spans="1:28" x14ac:dyDescent="0.25">
      <c r="A512" s="1">
        <v>497</v>
      </c>
      <c r="B512" s="1" t="s">
        <v>65</v>
      </c>
      <c r="C512" s="1" t="s">
        <v>143</v>
      </c>
      <c r="D512" s="1" t="s">
        <v>8</v>
      </c>
      <c r="E512" s="1">
        <f>IF(Tabelle_Frageboegen[[#This Row],[Anschlussinteresse:]]="ja",1,0)</f>
        <v>0</v>
      </c>
      <c r="F512" s="1">
        <f>IF(Tabelle_Frageboegen[[#This Row],[Anschlussinteresse:]]="ja &amp; unklar",1,0)</f>
        <v>0</v>
      </c>
      <c r="G512" s="1">
        <f>IF(Tabelle_Frageboegen[[#This Row],[Anschlussinteresse:]]="unklar",1,0)</f>
        <v>0</v>
      </c>
      <c r="H512" s="1">
        <f>IF(Tabelle_Frageboegen[[#This Row],[Anschlussinteresse:]]="nein &amp; unklar",1,0)</f>
        <v>0</v>
      </c>
      <c r="I512" s="1">
        <f>IF(Tabelle_Frageboegen[[#This Row],[Anschlussinteresse:]]="nein",1,0)</f>
        <v>1</v>
      </c>
      <c r="J512" s="1" t="s">
        <v>14</v>
      </c>
      <c r="K512" s="1">
        <f>IF(ISNUMBER(SEARCH("Heizöl",Tabelle_Frageboegen[[#This Row],[Bisheriger Energieträger:]]))=TRUE,1,0)</f>
        <v>0</v>
      </c>
      <c r="L512" s="1">
        <f>IF(ISNUMBER(SEARCH("Erdgas",Tabelle_Frageboegen[[#This Row],[Bisheriger Energieträger:]]))=TRUE,1,0)</f>
        <v>0</v>
      </c>
      <c r="M512" s="1">
        <f>IF(ISNUMBER(SEARCH("Flüssiggas",Tabelle_Frageboegen[[#This Row],[Bisheriger Energieträger:]]))=TRUE,1,0)</f>
        <v>0</v>
      </c>
      <c r="N512" s="1">
        <f>IF(ISNUMBER(SEARCH("Strom",Tabelle_Frageboegen[[#This Row],[Bisheriger Energieträger:]]))=TRUE,1,0)</f>
        <v>0</v>
      </c>
      <c r="O512" s="1">
        <f>IF(ISNUMBER(SEARCH("Wärmepumpe",Tabelle_Frageboegen[[#This Row],[Bisheriger Energieträger:]]))=TRUE,1,0)</f>
        <v>1</v>
      </c>
      <c r="P512" s="1">
        <f>IF(ISNUMBER(SEARCH("Holz",Tabelle_Frageboegen[[#This Row],[Bisheriger Energieträger:]]))=TRUE,1,0)</f>
        <v>0</v>
      </c>
      <c r="Q512" s="1">
        <f>IF(ISNUMBER(SEARCH("Pellets",Tabelle_Frageboegen[[#This Row],[Bisheriger Energieträger:]]))=TRUE,1,0)</f>
        <v>0</v>
      </c>
      <c r="R512" s="1">
        <f>IF(ISNUMBER(SEARCH("Hackschnitzel",Tabelle_Frageboegen[[#This Row],[Bisheriger Energieträger:]]))=TRUE,1,0)</f>
        <v>0</v>
      </c>
      <c r="S512" s="1">
        <f>IF(ISNUMBER(SEARCH("anderes",Tabelle_Frageboegen[[#This Row],[Bisheriger Energieträger:]]))=TRUE,1,0)</f>
        <v>0</v>
      </c>
      <c r="T512" s="2">
        <v>0</v>
      </c>
      <c r="U512" s="2">
        <v>0</v>
      </c>
      <c r="V512" s="2">
        <v>0</v>
      </c>
      <c r="W512" s="2">
        <v>0</v>
      </c>
      <c r="X512" s="2">
        <v>7000</v>
      </c>
      <c r="Y512" s="2">
        <v>0</v>
      </c>
      <c r="Z512" s="2">
        <v>0</v>
      </c>
      <c r="AA512" s="2">
        <v>0</v>
      </c>
      <c r="AB512" s="3">
        <f>IF(SUM(Tabelle_Frageboegen[[#This Row],[Heizöl (l/a)]:[Holzhackschnitzel (Schüttraummeter/a):]])=0,1,0)</f>
        <v>0</v>
      </c>
    </row>
    <row r="513" spans="1:28" x14ac:dyDescent="0.25">
      <c r="A513" s="1">
        <v>498</v>
      </c>
      <c r="B513" s="1" t="s">
        <v>41</v>
      </c>
      <c r="C513" s="1" t="s">
        <v>143</v>
      </c>
      <c r="D513" s="1" t="s">
        <v>4</v>
      </c>
      <c r="E513" s="1">
        <f>IF(Tabelle_Frageboegen[[#This Row],[Anschlussinteresse:]]="ja",1,0)</f>
        <v>1</v>
      </c>
      <c r="F513" s="1">
        <f>IF(Tabelle_Frageboegen[[#This Row],[Anschlussinteresse:]]="ja &amp; unklar",1,0)</f>
        <v>0</v>
      </c>
      <c r="G513" s="1">
        <f>IF(Tabelle_Frageboegen[[#This Row],[Anschlussinteresse:]]="unklar",1,0)</f>
        <v>0</v>
      </c>
      <c r="H513" s="1">
        <f>IF(Tabelle_Frageboegen[[#This Row],[Anschlussinteresse:]]="nein &amp; unklar",1,0)</f>
        <v>0</v>
      </c>
      <c r="I513" s="1">
        <f>IF(Tabelle_Frageboegen[[#This Row],[Anschlussinteresse:]]="nein",1,0)</f>
        <v>0</v>
      </c>
      <c r="J513" s="1" t="s">
        <v>10</v>
      </c>
      <c r="K513" s="1">
        <f>IF(ISNUMBER(SEARCH("Heizöl",Tabelle_Frageboegen[[#This Row],[Bisheriger Energieträger:]]))=TRUE,1,0)</f>
        <v>1</v>
      </c>
      <c r="L513" s="1">
        <f>IF(ISNUMBER(SEARCH("Erdgas",Tabelle_Frageboegen[[#This Row],[Bisheriger Energieträger:]]))=TRUE,1,0)</f>
        <v>0</v>
      </c>
      <c r="M513" s="1">
        <f>IF(ISNUMBER(SEARCH("Flüssiggas",Tabelle_Frageboegen[[#This Row],[Bisheriger Energieträger:]]))=TRUE,1,0)</f>
        <v>0</v>
      </c>
      <c r="N513" s="1">
        <f>IF(ISNUMBER(SEARCH("Strom",Tabelle_Frageboegen[[#This Row],[Bisheriger Energieträger:]]))=TRUE,1,0)</f>
        <v>0</v>
      </c>
      <c r="O513" s="1">
        <f>IF(ISNUMBER(SEARCH("Wärmepumpe",Tabelle_Frageboegen[[#This Row],[Bisheriger Energieträger:]]))=TRUE,1,0)</f>
        <v>0</v>
      </c>
      <c r="P513" s="1">
        <f>IF(ISNUMBER(SEARCH("Holz",Tabelle_Frageboegen[[#This Row],[Bisheriger Energieträger:]]))=TRUE,1,0)</f>
        <v>0</v>
      </c>
      <c r="Q513" s="1">
        <f>IF(ISNUMBER(SEARCH("Pellets",Tabelle_Frageboegen[[#This Row],[Bisheriger Energieträger:]]))=TRUE,1,0)</f>
        <v>0</v>
      </c>
      <c r="R513" s="1">
        <f>IF(ISNUMBER(SEARCH("Hackschnitzel",Tabelle_Frageboegen[[#This Row],[Bisheriger Energieträger:]]))=TRUE,1,0)</f>
        <v>0</v>
      </c>
      <c r="S513" s="1">
        <f>IF(ISNUMBER(SEARCH("anderes",Tabelle_Frageboegen[[#This Row],[Bisheriger Energieträger:]]))=TRUE,1,0)</f>
        <v>0</v>
      </c>
      <c r="T513" s="2">
        <v>2500</v>
      </c>
      <c r="U513" s="2">
        <v>0</v>
      </c>
      <c r="V513" s="2">
        <v>0</v>
      </c>
      <c r="W513" s="2">
        <v>0</v>
      </c>
      <c r="X513" s="2">
        <v>0</v>
      </c>
      <c r="Y513" s="2">
        <v>0</v>
      </c>
      <c r="Z513" s="2">
        <v>0</v>
      </c>
      <c r="AA513" s="2">
        <v>0</v>
      </c>
      <c r="AB513" s="3">
        <f>IF(SUM(Tabelle_Frageboegen[[#This Row],[Heizöl (l/a)]:[Holzhackschnitzel (Schüttraummeter/a):]])=0,1,0)</f>
        <v>0</v>
      </c>
    </row>
    <row r="514" spans="1:28" x14ac:dyDescent="0.25">
      <c r="A514" s="1">
        <v>499</v>
      </c>
      <c r="B514" s="1" t="s">
        <v>101</v>
      </c>
      <c r="C514" s="1" t="s">
        <v>140</v>
      </c>
      <c r="D514" s="1" t="s">
        <v>6</v>
      </c>
      <c r="E514" s="1">
        <f>IF(Tabelle_Frageboegen[[#This Row],[Anschlussinteresse:]]="ja",1,0)</f>
        <v>0</v>
      </c>
      <c r="F514" s="1">
        <f>IF(Tabelle_Frageboegen[[#This Row],[Anschlussinteresse:]]="ja &amp; unklar",1,0)</f>
        <v>0</v>
      </c>
      <c r="G514" s="1">
        <f>IF(Tabelle_Frageboegen[[#This Row],[Anschlussinteresse:]]="unklar",1,0)</f>
        <v>1</v>
      </c>
      <c r="H514" s="1">
        <f>IF(Tabelle_Frageboegen[[#This Row],[Anschlussinteresse:]]="nein &amp; unklar",1,0)</f>
        <v>0</v>
      </c>
      <c r="I514" s="1">
        <f>IF(Tabelle_Frageboegen[[#This Row],[Anschlussinteresse:]]="nein",1,0)</f>
        <v>0</v>
      </c>
      <c r="J514" s="1" t="s">
        <v>39</v>
      </c>
      <c r="K514" s="1">
        <f>IF(ISNUMBER(SEARCH("Heizöl",Tabelle_Frageboegen[[#This Row],[Bisheriger Energieträger:]]))=TRUE,1,0)</f>
        <v>1</v>
      </c>
      <c r="L514" s="1">
        <f>IF(ISNUMBER(SEARCH("Erdgas",Tabelle_Frageboegen[[#This Row],[Bisheriger Energieträger:]]))=TRUE,1,0)</f>
        <v>0</v>
      </c>
      <c r="M514" s="1">
        <f>IF(ISNUMBER(SEARCH("Flüssiggas",Tabelle_Frageboegen[[#This Row],[Bisheriger Energieträger:]]))=TRUE,1,0)</f>
        <v>0</v>
      </c>
      <c r="N514" s="1">
        <f>IF(ISNUMBER(SEARCH("Strom",Tabelle_Frageboegen[[#This Row],[Bisheriger Energieträger:]]))=TRUE,1,0)</f>
        <v>0</v>
      </c>
      <c r="O514" s="1">
        <f>IF(ISNUMBER(SEARCH("Wärmepumpe",Tabelle_Frageboegen[[#This Row],[Bisheriger Energieträger:]]))=TRUE,1,0)</f>
        <v>0</v>
      </c>
      <c r="P514" s="1">
        <f>IF(ISNUMBER(SEARCH("Holz",Tabelle_Frageboegen[[#This Row],[Bisheriger Energieträger:]]))=TRUE,1,0)</f>
        <v>1</v>
      </c>
      <c r="Q514" s="1">
        <f>IF(ISNUMBER(SEARCH("Pellets",Tabelle_Frageboegen[[#This Row],[Bisheriger Energieträger:]]))=TRUE,1,0)</f>
        <v>0</v>
      </c>
      <c r="R514" s="1">
        <f>IF(ISNUMBER(SEARCH("Hackschnitzel",Tabelle_Frageboegen[[#This Row],[Bisheriger Energieträger:]]))=TRUE,1,0)</f>
        <v>0</v>
      </c>
      <c r="S514" s="1">
        <f>IF(ISNUMBER(SEARCH("anderes",Tabelle_Frageboegen[[#This Row],[Bisheriger Energieträger:]]))=TRUE,1,0)</f>
        <v>0</v>
      </c>
      <c r="T514" s="2">
        <v>2000</v>
      </c>
      <c r="U514" s="2">
        <v>0</v>
      </c>
      <c r="V514" s="2">
        <v>0</v>
      </c>
      <c r="W514" s="2">
        <v>0</v>
      </c>
      <c r="X514" s="2">
        <v>0</v>
      </c>
      <c r="Y514" s="2">
        <v>0</v>
      </c>
      <c r="Z514" s="2">
        <v>0</v>
      </c>
      <c r="AA514" s="2">
        <v>0</v>
      </c>
      <c r="AB514" s="3">
        <f>IF(SUM(Tabelle_Frageboegen[[#This Row],[Heizöl (l/a)]:[Holzhackschnitzel (Schüttraummeter/a):]])=0,1,0)</f>
        <v>0</v>
      </c>
    </row>
    <row r="515" spans="1:28" x14ac:dyDescent="0.25">
      <c r="A515" s="1">
        <v>500</v>
      </c>
      <c r="B515" s="1" t="s">
        <v>45</v>
      </c>
      <c r="C515" s="1" t="s">
        <v>140</v>
      </c>
      <c r="D515" s="1" t="s">
        <v>4</v>
      </c>
      <c r="E515" s="1">
        <f>IF(Tabelle_Frageboegen[[#This Row],[Anschlussinteresse:]]="ja",1,0)</f>
        <v>1</v>
      </c>
      <c r="F515" s="1">
        <f>IF(Tabelle_Frageboegen[[#This Row],[Anschlussinteresse:]]="ja &amp; unklar",1,0)</f>
        <v>0</v>
      </c>
      <c r="G515" s="1">
        <f>IF(Tabelle_Frageboegen[[#This Row],[Anschlussinteresse:]]="unklar",1,0)</f>
        <v>0</v>
      </c>
      <c r="H515" s="1">
        <f>IF(Tabelle_Frageboegen[[#This Row],[Anschlussinteresse:]]="nein &amp; unklar",1,0)</f>
        <v>0</v>
      </c>
      <c r="I515" s="1">
        <f>IF(Tabelle_Frageboegen[[#This Row],[Anschlussinteresse:]]="nein",1,0)</f>
        <v>0</v>
      </c>
      <c r="J515" s="1" t="s">
        <v>10</v>
      </c>
      <c r="K515" s="1">
        <f>IF(ISNUMBER(SEARCH("Heizöl",Tabelle_Frageboegen[[#This Row],[Bisheriger Energieträger:]]))=TRUE,1,0)</f>
        <v>1</v>
      </c>
      <c r="L515" s="1">
        <f>IF(ISNUMBER(SEARCH("Erdgas",Tabelle_Frageboegen[[#This Row],[Bisheriger Energieträger:]]))=TRUE,1,0)</f>
        <v>0</v>
      </c>
      <c r="M515" s="1">
        <f>IF(ISNUMBER(SEARCH("Flüssiggas",Tabelle_Frageboegen[[#This Row],[Bisheriger Energieträger:]]))=TRUE,1,0)</f>
        <v>0</v>
      </c>
      <c r="N515" s="1">
        <f>IF(ISNUMBER(SEARCH("Strom",Tabelle_Frageboegen[[#This Row],[Bisheriger Energieträger:]]))=TRUE,1,0)</f>
        <v>0</v>
      </c>
      <c r="O515" s="1">
        <f>IF(ISNUMBER(SEARCH("Wärmepumpe",Tabelle_Frageboegen[[#This Row],[Bisheriger Energieträger:]]))=TRUE,1,0)</f>
        <v>0</v>
      </c>
      <c r="P515" s="1">
        <f>IF(ISNUMBER(SEARCH("Holz",Tabelle_Frageboegen[[#This Row],[Bisheriger Energieträger:]]))=TRUE,1,0)</f>
        <v>0</v>
      </c>
      <c r="Q515" s="1">
        <f>IF(ISNUMBER(SEARCH("Pellets",Tabelle_Frageboegen[[#This Row],[Bisheriger Energieträger:]]))=TRUE,1,0)</f>
        <v>0</v>
      </c>
      <c r="R515" s="1">
        <f>IF(ISNUMBER(SEARCH("Hackschnitzel",Tabelle_Frageboegen[[#This Row],[Bisheriger Energieträger:]]))=TRUE,1,0)</f>
        <v>0</v>
      </c>
      <c r="S515" s="1">
        <f>IF(ISNUMBER(SEARCH("anderes",Tabelle_Frageboegen[[#This Row],[Bisheriger Energieträger:]]))=TRUE,1,0)</f>
        <v>0</v>
      </c>
      <c r="T515" s="2">
        <v>0</v>
      </c>
      <c r="U515" s="2">
        <v>0</v>
      </c>
      <c r="V515" s="2">
        <v>0</v>
      </c>
      <c r="W515" s="2">
        <v>0</v>
      </c>
      <c r="X515" s="2">
        <v>0</v>
      </c>
      <c r="Y515" s="2">
        <v>0</v>
      </c>
      <c r="Z515" s="2">
        <v>0</v>
      </c>
      <c r="AA515" s="2">
        <v>0</v>
      </c>
      <c r="AB515" s="3">
        <f>IF(SUM(Tabelle_Frageboegen[[#This Row],[Heizöl (l/a)]:[Holzhackschnitzel (Schüttraummeter/a):]])=0,1,0)</f>
        <v>1</v>
      </c>
    </row>
    <row r="516" spans="1:28" x14ac:dyDescent="0.25">
      <c r="A516" s="1">
        <v>501</v>
      </c>
      <c r="B516" s="1" t="s">
        <v>40</v>
      </c>
      <c r="C516" s="1" t="s">
        <v>142</v>
      </c>
      <c r="D516" s="1" t="s">
        <v>4</v>
      </c>
      <c r="E516" s="1">
        <f>IF(Tabelle_Frageboegen[[#This Row],[Anschlussinteresse:]]="ja",1,0)</f>
        <v>1</v>
      </c>
      <c r="F516" s="1">
        <f>IF(Tabelle_Frageboegen[[#This Row],[Anschlussinteresse:]]="ja &amp; unklar",1,0)</f>
        <v>0</v>
      </c>
      <c r="G516" s="1">
        <f>IF(Tabelle_Frageboegen[[#This Row],[Anschlussinteresse:]]="unklar",1,0)</f>
        <v>0</v>
      </c>
      <c r="H516" s="1">
        <f>IF(Tabelle_Frageboegen[[#This Row],[Anschlussinteresse:]]="nein &amp; unklar",1,0)</f>
        <v>0</v>
      </c>
      <c r="I516" s="1">
        <f>IF(Tabelle_Frageboegen[[#This Row],[Anschlussinteresse:]]="nein",1,0)</f>
        <v>0</v>
      </c>
      <c r="J516" s="1" t="s">
        <v>10</v>
      </c>
      <c r="K516" s="1">
        <f>IF(ISNUMBER(SEARCH("Heizöl",Tabelle_Frageboegen[[#This Row],[Bisheriger Energieträger:]]))=TRUE,1,0)</f>
        <v>1</v>
      </c>
      <c r="L516" s="1">
        <f>IF(ISNUMBER(SEARCH("Erdgas",Tabelle_Frageboegen[[#This Row],[Bisheriger Energieträger:]]))=TRUE,1,0)</f>
        <v>0</v>
      </c>
      <c r="M516" s="1">
        <f>IF(ISNUMBER(SEARCH("Flüssiggas",Tabelle_Frageboegen[[#This Row],[Bisheriger Energieträger:]]))=TRUE,1,0)</f>
        <v>0</v>
      </c>
      <c r="N516" s="1">
        <f>IF(ISNUMBER(SEARCH("Strom",Tabelle_Frageboegen[[#This Row],[Bisheriger Energieträger:]]))=TRUE,1,0)</f>
        <v>0</v>
      </c>
      <c r="O516" s="1">
        <f>IF(ISNUMBER(SEARCH("Wärmepumpe",Tabelle_Frageboegen[[#This Row],[Bisheriger Energieträger:]]))=TRUE,1,0)</f>
        <v>0</v>
      </c>
      <c r="P516" s="1">
        <f>IF(ISNUMBER(SEARCH("Holz",Tabelle_Frageboegen[[#This Row],[Bisheriger Energieträger:]]))=TRUE,1,0)</f>
        <v>0</v>
      </c>
      <c r="Q516" s="1">
        <f>IF(ISNUMBER(SEARCH("Pellets",Tabelle_Frageboegen[[#This Row],[Bisheriger Energieträger:]]))=TRUE,1,0)</f>
        <v>0</v>
      </c>
      <c r="R516" s="1">
        <f>IF(ISNUMBER(SEARCH("Hackschnitzel",Tabelle_Frageboegen[[#This Row],[Bisheriger Energieträger:]]))=TRUE,1,0)</f>
        <v>0</v>
      </c>
      <c r="S516" s="1">
        <f>IF(ISNUMBER(SEARCH("anderes",Tabelle_Frageboegen[[#This Row],[Bisheriger Energieträger:]]))=TRUE,1,0)</f>
        <v>0</v>
      </c>
      <c r="T516" s="2">
        <v>2500</v>
      </c>
      <c r="U516" s="2">
        <v>0</v>
      </c>
      <c r="V516" s="2">
        <v>0</v>
      </c>
      <c r="W516" s="2">
        <v>0</v>
      </c>
      <c r="X516" s="2">
        <v>0</v>
      </c>
      <c r="Y516" s="2">
        <v>0</v>
      </c>
      <c r="Z516" s="2">
        <v>0</v>
      </c>
      <c r="AA516" s="2">
        <v>0</v>
      </c>
      <c r="AB516" s="3">
        <f>IF(SUM(Tabelle_Frageboegen[[#This Row],[Heizöl (l/a)]:[Holzhackschnitzel (Schüttraummeter/a):]])=0,1,0)</f>
        <v>0</v>
      </c>
    </row>
    <row r="517" spans="1:28" x14ac:dyDescent="0.25">
      <c r="A517" s="1">
        <v>502</v>
      </c>
      <c r="B517" s="1" t="s">
        <v>55</v>
      </c>
      <c r="C517" s="1" t="s">
        <v>140</v>
      </c>
      <c r="D517" s="1" t="s">
        <v>4</v>
      </c>
      <c r="E517" s="1">
        <f>IF(Tabelle_Frageboegen[[#This Row],[Anschlussinteresse:]]="ja",1,0)</f>
        <v>1</v>
      </c>
      <c r="F517" s="1">
        <f>IF(Tabelle_Frageboegen[[#This Row],[Anschlussinteresse:]]="ja &amp; unklar",1,0)</f>
        <v>0</v>
      </c>
      <c r="G517" s="1">
        <f>IF(Tabelle_Frageboegen[[#This Row],[Anschlussinteresse:]]="unklar",1,0)</f>
        <v>0</v>
      </c>
      <c r="H517" s="1">
        <f>IF(Tabelle_Frageboegen[[#This Row],[Anschlussinteresse:]]="nein &amp; unklar",1,0)</f>
        <v>0</v>
      </c>
      <c r="I517" s="1">
        <f>IF(Tabelle_Frageboegen[[#This Row],[Anschlussinteresse:]]="nein",1,0)</f>
        <v>0</v>
      </c>
      <c r="J517" s="1" t="s">
        <v>11</v>
      </c>
      <c r="K517" s="1">
        <f>IF(ISNUMBER(SEARCH("Heizöl",Tabelle_Frageboegen[[#This Row],[Bisheriger Energieträger:]]))=TRUE,1,0)</f>
        <v>0</v>
      </c>
      <c r="L517" s="1">
        <f>IF(ISNUMBER(SEARCH("Erdgas",Tabelle_Frageboegen[[#This Row],[Bisheriger Energieträger:]]))=TRUE,1,0)</f>
        <v>1</v>
      </c>
      <c r="M517" s="1">
        <f>IF(ISNUMBER(SEARCH("Flüssiggas",Tabelle_Frageboegen[[#This Row],[Bisheriger Energieträger:]]))=TRUE,1,0)</f>
        <v>0</v>
      </c>
      <c r="N517" s="1">
        <f>IF(ISNUMBER(SEARCH("Strom",Tabelle_Frageboegen[[#This Row],[Bisheriger Energieträger:]]))=TRUE,1,0)</f>
        <v>0</v>
      </c>
      <c r="O517" s="1">
        <f>IF(ISNUMBER(SEARCH("Wärmepumpe",Tabelle_Frageboegen[[#This Row],[Bisheriger Energieträger:]]))=TRUE,1,0)</f>
        <v>0</v>
      </c>
      <c r="P517" s="1">
        <f>IF(ISNUMBER(SEARCH("Holz",Tabelle_Frageboegen[[#This Row],[Bisheriger Energieträger:]]))=TRUE,1,0)</f>
        <v>0</v>
      </c>
      <c r="Q517" s="1">
        <f>IF(ISNUMBER(SEARCH("Pellets",Tabelle_Frageboegen[[#This Row],[Bisheriger Energieträger:]]))=TRUE,1,0)</f>
        <v>0</v>
      </c>
      <c r="R517" s="1">
        <f>IF(ISNUMBER(SEARCH("Hackschnitzel",Tabelle_Frageboegen[[#This Row],[Bisheriger Energieträger:]]))=TRUE,1,0)</f>
        <v>0</v>
      </c>
      <c r="S517" s="1">
        <f>IF(ISNUMBER(SEARCH("anderes",Tabelle_Frageboegen[[#This Row],[Bisheriger Energieträger:]]))=TRUE,1,0)</f>
        <v>0</v>
      </c>
      <c r="T517" s="2">
        <v>0</v>
      </c>
      <c r="U517" s="2">
        <v>1690.909090909091</v>
      </c>
      <c r="V517" s="2">
        <v>0</v>
      </c>
      <c r="W517" s="2">
        <v>0</v>
      </c>
      <c r="X517" s="2">
        <v>0</v>
      </c>
      <c r="Y517" s="2">
        <v>0</v>
      </c>
      <c r="Z517" s="2">
        <v>0</v>
      </c>
      <c r="AA517" s="2">
        <v>0</v>
      </c>
      <c r="AB517" s="3">
        <f>IF(SUM(Tabelle_Frageboegen[[#This Row],[Heizöl (l/a)]:[Holzhackschnitzel (Schüttraummeter/a):]])=0,1,0)</f>
        <v>0</v>
      </c>
    </row>
    <row r="518" spans="1:28" x14ac:dyDescent="0.25">
      <c r="A518" s="1">
        <v>503</v>
      </c>
      <c r="B518" s="1" t="s">
        <v>67</v>
      </c>
      <c r="C518" s="1" t="s">
        <v>140</v>
      </c>
      <c r="D518" s="1" t="s">
        <v>8</v>
      </c>
      <c r="E518" s="1">
        <f>IF(Tabelle_Frageboegen[[#This Row],[Anschlussinteresse:]]="ja",1,0)</f>
        <v>0</v>
      </c>
      <c r="F518" s="1">
        <f>IF(Tabelle_Frageboegen[[#This Row],[Anschlussinteresse:]]="ja &amp; unklar",1,0)</f>
        <v>0</v>
      </c>
      <c r="G518" s="1">
        <f>IF(Tabelle_Frageboegen[[#This Row],[Anschlussinteresse:]]="unklar",1,0)</f>
        <v>0</v>
      </c>
      <c r="H518" s="1">
        <f>IF(Tabelle_Frageboegen[[#This Row],[Anschlussinteresse:]]="nein &amp; unklar",1,0)</f>
        <v>0</v>
      </c>
      <c r="I518" s="1">
        <f>IF(Tabelle_Frageboegen[[#This Row],[Anschlussinteresse:]]="nein",1,0)</f>
        <v>1</v>
      </c>
      <c r="J518" s="1" t="s">
        <v>14</v>
      </c>
      <c r="K518" s="1">
        <f>IF(ISNUMBER(SEARCH("Heizöl",Tabelle_Frageboegen[[#This Row],[Bisheriger Energieträger:]]))=TRUE,1,0)</f>
        <v>0</v>
      </c>
      <c r="L518" s="1">
        <f>IF(ISNUMBER(SEARCH("Erdgas",Tabelle_Frageboegen[[#This Row],[Bisheriger Energieträger:]]))=TRUE,1,0)</f>
        <v>0</v>
      </c>
      <c r="M518" s="1">
        <f>IF(ISNUMBER(SEARCH("Flüssiggas",Tabelle_Frageboegen[[#This Row],[Bisheriger Energieträger:]]))=TRUE,1,0)</f>
        <v>0</v>
      </c>
      <c r="N518" s="1">
        <f>IF(ISNUMBER(SEARCH("Strom",Tabelle_Frageboegen[[#This Row],[Bisheriger Energieträger:]]))=TRUE,1,0)</f>
        <v>0</v>
      </c>
      <c r="O518" s="1">
        <f>IF(ISNUMBER(SEARCH("Wärmepumpe",Tabelle_Frageboegen[[#This Row],[Bisheriger Energieträger:]]))=TRUE,1,0)</f>
        <v>1</v>
      </c>
      <c r="P518" s="1">
        <f>IF(ISNUMBER(SEARCH("Holz",Tabelle_Frageboegen[[#This Row],[Bisheriger Energieträger:]]))=TRUE,1,0)</f>
        <v>0</v>
      </c>
      <c r="Q518" s="1">
        <f>IF(ISNUMBER(SEARCH("Pellets",Tabelle_Frageboegen[[#This Row],[Bisheriger Energieträger:]]))=TRUE,1,0)</f>
        <v>0</v>
      </c>
      <c r="R518" s="1">
        <f>IF(ISNUMBER(SEARCH("Hackschnitzel",Tabelle_Frageboegen[[#This Row],[Bisheriger Energieträger:]]))=TRUE,1,0)</f>
        <v>0</v>
      </c>
      <c r="S518" s="1">
        <f>IF(ISNUMBER(SEARCH("anderes",Tabelle_Frageboegen[[#This Row],[Bisheriger Energieträger:]]))=TRUE,1,0)</f>
        <v>0</v>
      </c>
      <c r="T518" s="2">
        <v>0</v>
      </c>
      <c r="U518" s="2">
        <v>0</v>
      </c>
      <c r="V518" s="2">
        <v>0</v>
      </c>
      <c r="W518" s="2">
        <v>0</v>
      </c>
      <c r="X518" s="2">
        <v>5600</v>
      </c>
      <c r="Y518" s="2">
        <v>0</v>
      </c>
      <c r="Z518" s="2">
        <v>0</v>
      </c>
      <c r="AA518" s="2">
        <v>0</v>
      </c>
      <c r="AB518" s="3">
        <f>IF(SUM(Tabelle_Frageboegen[[#This Row],[Heizöl (l/a)]:[Holzhackschnitzel (Schüttraummeter/a):]])=0,1,0)</f>
        <v>0</v>
      </c>
    </row>
    <row r="519" spans="1:28" x14ac:dyDescent="0.25">
      <c r="A519" s="1">
        <v>504</v>
      </c>
      <c r="B519" s="1" t="s">
        <v>67</v>
      </c>
      <c r="C519" s="1" t="s">
        <v>140</v>
      </c>
      <c r="D519" s="1"/>
      <c r="E519" s="1">
        <f>IF(Tabelle_Frageboegen[[#This Row],[Anschlussinteresse:]]="ja",1,0)</f>
        <v>0</v>
      </c>
      <c r="F519" s="1">
        <f>IF(Tabelle_Frageboegen[[#This Row],[Anschlussinteresse:]]="ja &amp; unklar",1,0)</f>
        <v>0</v>
      </c>
      <c r="G519" s="1">
        <f>IF(Tabelle_Frageboegen[[#This Row],[Anschlussinteresse:]]="unklar",1,0)</f>
        <v>0</v>
      </c>
      <c r="H519" s="1">
        <f>IF(Tabelle_Frageboegen[[#This Row],[Anschlussinteresse:]]="nein &amp; unklar",1,0)</f>
        <v>0</v>
      </c>
      <c r="I519" s="1">
        <f>IF(Tabelle_Frageboegen[[#This Row],[Anschlussinteresse:]]="nein",1,0)</f>
        <v>0</v>
      </c>
      <c r="J519" s="1"/>
      <c r="K519" s="1">
        <f>IF(ISNUMBER(SEARCH("Heizöl",Tabelle_Frageboegen[[#This Row],[Bisheriger Energieträger:]]))=TRUE,1,0)</f>
        <v>0</v>
      </c>
      <c r="L519" s="1">
        <f>IF(ISNUMBER(SEARCH("Erdgas",Tabelle_Frageboegen[[#This Row],[Bisheriger Energieträger:]]))=TRUE,1,0)</f>
        <v>0</v>
      </c>
      <c r="M519" s="1">
        <f>IF(ISNUMBER(SEARCH("Flüssiggas",Tabelle_Frageboegen[[#This Row],[Bisheriger Energieträger:]]))=TRUE,1,0)</f>
        <v>0</v>
      </c>
      <c r="N519" s="1">
        <f>IF(ISNUMBER(SEARCH("Strom",Tabelle_Frageboegen[[#This Row],[Bisheriger Energieträger:]]))=TRUE,1,0)</f>
        <v>0</v>
      </c>
      <c r="O519" s="1">
        <f>IF(ISNUMBER(SEARCH("Wärmepumpe",Tabelle_Frageboegen[[#This Row],[Bisheriger Energieträger:]]))=TRUE,1,0)</f>
        <v>0</v>
      </c>
      <c r="P519" s="1">
        <f>IF(ISNUMBER(SEARCH("Holz",Tabelle_Frageboegen[[#This Row],[Bisheriger Energieträger:]]))=TRUE,1,0)</f>
        <v>0</v>
      </c>
      <c r="Q519" s="1">
        <f>IF(ISNUMBER(SEARCH("Pellets",Tabelle_Frageboegen[[#This Row],[Bisheriger Energieträger:]]))=TRUE,1,0)</f>
        <v>0</v>
      </c>
      <c r="R519" s="1">
        <f>IF(ISNUMBER(SEARCH("Hackschnitzel",Tabelle_Frageboegen[[#This Row],[Bisheriger Energieträger:]]))=TRUE,1,0)</f>
        <v>0</v>
      </c>
      <c r="S519" s="1">
        <f>IF(ISNUMBER(SEARCH("anderes",Tabelle_Frageboegen[[#This Row],[Bisheriger Energieträger:]]))=TRUE,1,0)</f>
        <v>0</v>
      </c>
      <c r="T519" s="2">
        <v>0</v>
      </c>
      <c r="U519" s="2">
        <v>0</v>
      </c>
      <c r="V519" s="2">
        <v>0</v>
      </c>
      <c r="W519" s="2">
        <v>0</v>
      </c>
      <c r="X519" s="2">
        <v>0</v>
      </c>
      <c r="Y519" s="2">
        <v>0</v>
      </c>
      <c r="Z519" s="2">
        <v>0</v>
      </c>
      <c r="AA519" s="2">
        <v>0</v>
      </c>
      <c r="AB519" s="3">
        <f>IF(SUM(Tabelle_Frageboegen[[#This Row],[Heizöl (l/a)]:[Holzhackschnitzel (Schüttraummeter/a):]])=0,1,0)</f>
        <v>1</v>
      </c>
    </row>
    <row r="520" spans="1:28" x14ac:dyDescent="0.25">
      <c r="A520" s="1">
        <v>505</v>
      </c>
      <c r="B520" s="1" t="s">
        <v>69</v>
      </c>
      <c r="C520" s="1" t="s">
        <v>140</v>
      </c>
      <c r="D520" s="1" t="s">
        <v>4</v>
      </c>
      <c r="E520" s="1">
        <f>IF(Tabelle_Frageboegen[[#This Row],[Anschlussinteresse:]]="ja",1,0)</f>
        <v>1</v>
      </c>
      <c r="F520" s="1">
        <f>IF(Tabelle_Frageboegen[[#This Row],[Anschlussinteresse:]]="ja &amp; unklar",1,0)</f>
        <v>0</v>
      </c>
      <c r="G520" s="1">
        <f>IF(Tabelle_Frageboegen[[#This Row],[Anschlussinteresse:]]="unklar",1,0)</f>
        <v>0</v>
      </c>
      <c r="H520" s="1">
        <f>IF(Tabelle_Frageboegen[[#This Row],[Anschlussinteresse:]]="nein &amp; unklar",1,0)</f>
        <v>0</v>
      </c>
      <c r="I520" s="1">
        <f>IF(Tabelle_Frageboegen[[#This Row],[Anschlussinteresse:]]="nein",1,0)</f>
        <v>0</v>
      </c>
      <c r="J520" s="1" t="s">
        <v>11</v>
      </c>
      <c r="K520" s="1">
        <f>IF(ISNUMBER(SEARCH("Heizöl",Tabelle_Frageboegen[[#This Row],[Bisheriger Energieträger:]]))=TRUE,1,0)</f>
        <v>0</v>
      </c>
      <c r="L520" s="1">
        <f>IF(ISNUMBER(SEARCH("Erdgas",Tabelle_Frageboegen[[#This Row],[Bisheriger Energieträger:]]))=TRUE,1,0)</f>
        <v>1</v>
      </c>
      <c r="M520" s="1">
        <f>IF(ISNUMBER(SEARCH("Flüssiggas",Tabelle_Frageboegen[[#This Row],[Bisheriger Energieträger:]]))=TRUE,1,0)</f>
        <v>0</v>
      </c>
      <c r="N520" s="1">
        <f>IF(ISNUMBER(SEARCH("Strom",Tabelle_Frageboegen[[#This Row],[Bisheriger Energieträger:]]))=TRUE,1,0)</f>
        <v>0</v>
      </c>
      <c r="O520" s="1">
        <f>IF(ISNUMBER(SEARCH("Wärmepumpe",Tabelle_Frageboegen[[#This Row],[Bisheriger Energieträger:]]))=TRUE,1,0)</f>
        <v>0</v>
      </c>
      <c r="P520" s="1">
        <f>IF(ISNUMBER(SEARCH("Holz",Tabelle_Frageboegen[[#This Row],[Bisheriger Energieträger:]]))=TRUE,1,0)</f>
        <v>0</v>
      </c>
      <c r="Q520" s="1">
        <f>IF(ISNUMBER(SEARCH("Pellets",Tabelle_Frageboegen[[#This Row],[Bisheriger Energieträger:]]))=TRUE,1,0)</f>
        <v>0</v>
      </c>
      <c r="R520" s="1">
        <f>IF(ISNUMBER(SEARCH("Hackschnitzel",Tabelle_Frageboegen[[#This Row],[Bisheriger Energieträger:]]))=TRUE,1,0)</f>
        <v>0</v>
      </c>
      <c r="S520" s="1">
        <f>IF(ISNUMBER(SEARCH("anderes",Tabelle_Frageboegen[[#This Row],[Bisheriger Energieträger:]]))=TRUE,1,0)</f>
        <v>0</v>
      </c>
      <c r="T520" s="2">
        <v>0</v>
      </c>
      <c r="U520" s="2">
        <v>3181.818181818182</v>
      </c>
      <c r="V520" s="2">
        <v>0</v>
      </c>
      <c r="W520" s="2">
        <v>0</v>
      </c>
      <c r="X520" s="2">
        <v>0</v>
      </c>
      <c r="Y520" s="2">
        <v>0</v>
      </c>
      <c r="Z520" s="2">
        <v>0</v>
      </c>
      <c r="AA520" s="2">
        <v>0</v>
      </c>
      <c r="AB520" s="3">
        <f>IF(SUM(Tabelle_Frageboegen[[#This Row],[Heizöl (l/a)]:[Holzhackschnitzel (Schüttraummeter/a):]])=0,1,0)</f>
        <v>0</v>
      </c>
    </row>
    <row r="521" spans="1:28" x14ac:dyDescent="0.25">
      <c r="A521" s="1">
        <v>506</v>
      </c>
      <c r="B521" s="1" t="s">
        <v>54</v>
      </c>
      <c r="C521" s="1" t="s">
        <v>140</v>
      </c>
      <c r="D521" s="1" t="s">
        <v>6</v>
      </c>
      <c r="E521" s="1">
        <f>IF(Tabelle_Frageboegen[[#This Row],[Anschlussinteresse:]]="ja",1,0)</f>
        <v>0</v>
      </c>
      <c r="F521" s="1">
        <f>IF(Tabelle_Frageboegen[[#This Row],[Anschlussinteresse:]]="ja &amp; unklar",1,0)</f>
        <v>0</v>
      </c>
      <c r="G521" s="1">
        <f>IF(Tabelle_Frageboegen[[#This Row],[Anschlussinteresse:]]="unklar",1,0)</f>
        <v>1</v>
      </c>
      <c r="H521" s="1">
        <f>IF(Tabelle_Frageboegen[[#This Row],[Anschlussinteresse:]]="nein &amp; unklar",1,0)</f>
        <v>0</v>
      </c>
      <c r="I521" s="1">
        <f>IF(Tabelle_Frageboegen[[#This Row],[Anschlussinteresse:]]="nein",1,0)</f>
        <v>0</v>
      </c>
      <c r="J521" s="1" t="s">
        <v>111</v>
      </c>
      <c r="K521" s="1">
        <f>IF(ISNUMBER(SEARCH("Heizöl",Tabelle_Frageboegen[[#This Row],[Bisheriger Energieträger:]]))=TRUE,1,0)</f>
        <v>0</v>
      </c>
      <c r="L521" s="1">
        <f>IF(ISNUMBER(SEARCH("Erdgas",Tabelle_Frageboegen[[#This Row],[Bisheriger Energieträger:]]))=TRUE,1,0)</f>
        <v>1</v>
      </c>
      <c r="M521" s="1">
        <f>IF(ISNUMBER(SEARCH("Flüssiggas",Tabelle_Frageboegen[[#This Row],[Bisheriger Energieträger:]]))=TRUE,1,0)</f>
        <v>0</v>
      </c>
      <c r="N521" s="1">
        <f>IF(ISNUMBER(SEARCH("Strom",Tabelle_Frageboegen[[#This Row],[Bisheriger Energieträger:]]))=TRUE,1,0)</f>
        <v>0</v>
      </c>
      <c r="O521" s="1">
        <f>IF(ISNUMBER(SEARCH("Wärmepumpe",Tabelle_Frageboegen[[#This Row],[Bisheriger Energieträger:]]))=TRUE,1,0)</f>
        <v>0</v>
      </c>
      <c r="P521" s="1">
        <f>IF(ISNUMBER(SEARCH("Holz",Tabelle_Frageboegen[[#This Row],[Bisheriger Energieträger:]]))=TRUE,1,0)</f>
        <v>0</v>
      </c>
      <c r="Q521" s="1">
        <f>IF(ISNUMBER(SEARCH("Pellets",Tabelle_Frageboegen[[#This Row],[Bisheriger Energieträger:]]))=TRUE,1,0)</f>
        <v>0</v>
      </c>
      <c r="R521" s="1">
        <f>IF(ISNUMBER(SEARCH("Hackschnitzel",Tabelle_Frageboegen[[#This Row],[Bisheriger Energieträger:]]))=TRUE,1,0)</f>
        <v>0</v>
      </c>
      <c r="S521" s="1">
        <f>IF(ISNUMBER(SEARCH("anderes",Tabelle_Frageboegen[[#This Row],[Bisheriger Energieträger:]]))=TRUE,1,0)</f>
        <v>1</v>
      </c>
      <c r="T521" s="2">
        <v>0</v>
      </c>
      <c r="U521" s="2">
        <v>2000</v>
      </c>
      <c r="V521" s="2">
        <v>0</v>
      </c>
      <c r="W521" s="2">
        <v>0</v>
      </c>
      <c r="X521" s="2">
        <v>0</v>
      </c>
      <c r="Y521" s="2">
        <v>0</v>
      </c>
      <c r="Z521" s="2">
        <v>0</v>
      </c>
      <c r="AA521" s="2">
        <v>0</v>
      </c>
      <c r="AB521" s="3">
        <f>IF(SUM(Tabelle_Frageboegen[[#This Row],[Heizöl (l/a)]:[Holzhackschnitzel (Schüttraummeter/a):]])=0,1,0)</f>
        <v>0</v>
      </c>
    </row>
    <row r="522" spans="1:28" x14ac:dyDescent="0.25">
      <c r="A522" s="1">
        <v>507</v>
      </c>
      <c r="B522" s="1" t="s">
        <v>95</v>
      </c>
      <c r="C522" s="1" t="s">
        <v>140</v>
      </c>
      <c r="D522" s="1" t="s">
        <v>8</v>
      </c>
      <c r="E522" s="1">
        <f>IF(Tabelle_Frageboegen[[#This Row],[Anschlussinteresse:]]="ja",1,0)</f>
        <v>0</v>
      </c>
      <c r="F522" s="1">
        <f>IF(Tabelle_Frageboegen[[#This Row],[Anschlussinteresse:]]="ja &amp; unklar",1,0)</f>
        <v>0</v>
      </c>
      <c r="G522" s="1">
        <f>IF(Tabelle_Frageboegen[[#This Row],[Anschlussinteresse:]]="unklar",1,0)</f>
        <v>0</v>
      </c>
      <c r="H522" s="1">
        <f>IF(Tabelle_Frageboegen[[#This Row],[Anschlussinteresse:]]="nein &amp; unklar",1,0)</f>
        <v>0</v>
      </c>
      <c r="I522" s="1">
        <f>IF(Tabelle_Frageboegen[[#This Row],[Anschlussinteresse:]]="nein",1,0)</f>
        <v>1</v>
      </c>
      <c r="J522" s="1" t="s">
        <v>14</v>
      </c>
      <c r="K522" s="1">
        <f>IF(ISNUMBER(SEARCH("Heizöl",Tabelle_Frageboegen[[#This Row],[Bisheriger Energieträger:]]))=TRUE,1,0)</f>
        <v>0</v>
      </c>
      <c r="L522" s="1">
        <f>IF(ISNUMBER(SEARCH("Erdgas",Tabelle_Frageboegen[[#This Row],[Bisheriger Energieträger:]]))=TRUE,1,0)</f>
        <v>0</v>
      </c>
      <c r="M522" s="1">
        <f>IF(ISNUMBER(SEARCH("Flüssiggas",Tabelle_Frageboegen[[#This Row],[Bisheriger Energieträger:]]))=TRUE,1,0)</f>
        <v>0</v>
      </c>
      <c r="N522" s="1">
        <f>IF(ISNUMBER(SEARCH("Strom",Tabelle_Frageboegen[[#This Row],[Bisheriger Energieträger:]]))=TRUE,1,0)</f>
        <v>0</v>
      </c>
      <c r="O522" s="1">
        <f>IF(ISNUMBER(SEARCH("Wärmepumpe",Tabelle_Frageboegen[[#This Row],[Bisheriger Energieträger:]]))=TRUE,1,0)</f>
        <v>1</v>
      </c>
      <c r="P522" s="1">
        <f>IF(ISNUMBER(SEARCH("Holz",Tabelle_Frageboegen[[#This Row],[Bisheriger Energieträger:]]))=TRUE,1,0)</f>
        <v>0</v>
      </c>
      <c r="Q522" s="1">
        <f>IF(ISNUMBER(SEARCH("Pellets",Tabelle_Frageboegen[[#This Row],[Bisheriger Energieträger:]]))=TRUE,1,0)</f>
        <v>0</v>
      </c>
      <c r="R522" s="1">
        <f>IF(ISNUMBER(SEARCH("Hackschnitzel",Tabelle_Frageboegen[[#This Row],[Bisheriger Energieträger:]]))=TRUE,1,0)</f>
        <v>0</v>
      </c>
      <c r="S522" s="1">
        <f>IF(ISNUMBER(SEARCH("anderes",Tabelle_Frageboegen[[#This Row],[Bisheriger Energieträger:]]))=TRUE,1,0)</f>
        <v>0</v>
      </c>
      <c r="T522" s="2">
        <v>0</v>
      </c>
      <c r="U522" s="2">
        <v>0</v>
      </c>
      <c r="V522" s="2">
        <v>0</v>
      </c>
      <c r="W522" s="2">
        <v>0</v>
      </c>
      <c r="X522" s="2">
        <v>0</v>
      </c>
      <c r="Y522" s="2">
        <v>0</v>
      </c>
      <c r="Z522" s="2">
        <v>0</v>
      </c>
      <c r="AA522" s="2">
        <v>0</v>
      </c>
      <c r="AB522" s="3">
        <f>IF(SUM(Tabelle_Frageboegen[[#This Row],[Heizöl (l/a)]:[Holzhackschnitzel (Schüttraummeter/a):]])=0,1,0)</f>
        <v>1</v>
      </c>
    </row>
    <row r="523" spans="1:28" x14ac:dyDescent="0.25">
      <c r="A523" s="1">
        <v>508</v>
      </c>
      <c r="B523" s="1" t="s">
        <v>128</v>
      </c>
      <c r="C523" s="1" t="s">
        <v>140</v>
      </c>
      <c r="D523" s="1" t="s">
        <v>8</v>
      </c>
      <c r="E523" s="1">
        <f>IF(Tabelle_Frageboegen[[#This Row],[Anschlussinteresse:]]="ja",1,0)</f>
        <v>0</v>
      </c>
      <c r="F523" s="1">
        <f>IF(Tabelle_Frageboegen[[#This Row],[Anschlussinteresse:]]="ja &amp; unklar",1,0)</f>
        <v>0</v>
      </c>
      <c r="G523" s="1">
        <f>IF(Tabelle_Frageboegen[[#This Row],[Anschlussinteresse:]]="unklar",1,0)</f>
        <v>0</v>
      </c>
      <c r="H523" s="1">
        <f>IF(Tabelle_Frageboegen[[#This Row],[Anschlussinteresse:]]="nein &amp; unklar",1,0)</f>
        <v>0</v>
      </c>
      <c r="I523" s="1">
        <f>IF(Tabelle_Frageboegen[[#This Row],[Anschlussinteresse:]]="nein",1,0)</f>
        <v>1</v>
      </c>
      <c r="J523" s="1"/>
      <c r="K523" s="1">
        <f>IF(ISNUMBER(SEARCH("Heizöl",Tabelle_Frageboegen[[#This Row],[Bisheriger Energieträger:]]))=TRUE,1,0)</f>
        <v>0</v>
      </c>
      <c r="L523" s="1">
        <f>IF(ISNUMBER(SEARCH("Erdgas",Tabelle_Frageboegen[[#This Row],[Bisheriger Energieträger:]]))=TRUE,1,0)</f>
        <v>0</v>
      </c>
      <c r="M523" s="1">
        <f>IF(ISNUMBER(SEARCH("Flüssiggas",Tabelle_Frageboegen[[#This Row],[Bisheriger Energieträger:]]))=TRUE,1,0)</f>
        <v>0</v>
      </c>
      <c r="N523" s="1">
        <f>IF(ISNUMBER(SEARCH("Strom",Tabelle_Frageboegen[[#This Row],[Bisheriger Energieträger:]]))=TRUE,1,0)</f>
        <v>0</v>
      </c>
      <c r="O523" s="1">
        <f>IF(ISNUMBER(SEARCH("Wärmepumpe",Tabelle_Frageboegen[[#This Row],[Bisheriger Energieträger:]]))=TRUE,1,0)</f>
        <v>0</v>
      </c>
      <c r="P523" s="1">
        <f>IF(ISNUMBER(SEARCH("Holz",Tabelle_Frageboegen[[#This Row],[Bisheriger Energieträger:]]))=TRUE,1,0)</f>
        <v>0</v>
      </c>
      <c r="Q523" s="1">
        <f>IF(ISNUMBER(SEARCH("Pellets",Tabelle_Frageboegen[[#This Row],[Bisheriger Energieträger:]]))=TRUE,1,0)</f>
        <v>0</v>
      </c>
      <c r="R523" s="1">
        <f>IF(ISNUMBER(SEARCH("Hackschnitzel",Tabelle_Frageboegen[[#This Row],[Bisheriger Energieträger:]]))=TRUE,1,0)</f>
        <v>0</v>
      </c>
      <c r="S523" s="1">
        <f>IF(ISNUMBER(SEARCH("anderes",Tabelle_Frageboegen[[#This Row],[Bisheriger Energieträger:]]))=TRUE,1,0)</f>
        <v>0</v>
      </c>
      <c r="T523" s="2">
        <v>0</v>
      </c>
      <c r="U523" s="2">
        <v>0</v>
      </c>
      <c r="V523" s="2">
        <v>0</v>
      </c>
      <c r="W523" s="2">
        <v>0</v>
      </c>
      <c r="X523" s="2">
        <v>0</v>
      </c>
      <c r="Y523" s="2">
        <v>0</v>
      </c>
      <c r="Z523" s="2">
        <v>0</v>
      </c>
      <c r="AA523" s="2">
        <v>0</v>
      </c>
      <c r="AB523" s="3">
        <f>IF(SUM(Tabelle_Frageboegen[[#This Row],[Heizöl (l/a)]:[Holzhackschnitzel (Schüttraummeter/a):]])=0,1,0)</f>
        <v>1</v>
      </c>
    </row>
    <row r="524" spans="1:28" x14ac:dyDescent="0.25">
      <c r="A524" s="1">
        <v>509</v>
      </c>
      <c r="B524" s="1" t="s">
        <v>56</v>
      </c>
      <c r="C524" s="1" t="s">
        <v>140</v>
      </c>
      <c r="D524" s="1" t="s">
        <v>4</v>
      </c>
      <c r="E524" s="1">
        <f>IF(Tabelle_Frageboegen[[#This Row],[Anschlussinteresse:]]="ja",1,0)</f>
        <v>1</v>
      </c>
      <c r="F524" s="1">
        <f>IF(Tabelle_Frageboegen[[#This Row],[Anschlussinteresse:]]="ja &amp; unklar",1,0)</f>
        <v>0</v>
      </c>
      <c r="G524" s="1">
        <f>IF(Tabelle_Frageboegen[[#This Row],[Anschlussinteresse:]]="unklar",1,0)</f>
        <v>0</v>
      </c>
      <c r="H524" s="1">
        <f>IF(Tabelle_Frageboegen[[#This Row],[Anschlussinteresse:]]="nein &amp; unklar",1,0)</f>
        <v>0</v>
      </c>
      <c r="I524" s="1">
        <f>IF(Tabelle_Frageboegen[[#This Row],[Anschlussinteresse:]]="nein",1,0)</f>
        <v>0</v>
      </c>
      <c r="J524" s="1" t="s">
        <v>10</v>
      </c>
      <c r="K524" s="1">
        <f>IF(ISNUMBER(SEARCH("Heizöl",Tabelle_Frageboegen[[#This Row],[Bisheriger Energieträger:]]))=TRUE,1,0)</f>
        <v>1</v>
      </c>
      <c r="L524" s="1">
        <f>IF(ISNUMBER(SEARCH("Erdgas",Tabelle_Frageboegen[[#This Row],[Bisheriger Energieträger:]]))=TRUE,1,0)</f>
        <v>0</v>
      </c>
      <c r="M524" s="1">
        <f>IF(ISNUMBER(SEARCH("Flüssiggas",Tabelle_Frageboegen[[#This Row],[Bisheriger Energieträger:]]))=TRUE,1,0)</f>
        <v>0</v>
      </c>
      <c r="N524" s="1">
        <f>IF(ISNUMBER(SEARCH("Strom",Tabelle_Frageboegen[[#This Row],[Bisheriger Energieträger:]]))=TRUE,1,0)</f>
        <v>0</v>
      </c>
      <c r="O524" s="1">
        <f>IF(ISNUMBER(SEARCH("Wärmepumpe",Tabelle_Frageboegen[[#This Row],[Bisheriger Energieträger:]]))=TRUE,1,0)</f>
        <v>0</v>
      </c>
      <c r="P524" s="1">
        <f>IF(ISNUMBER(SEARCH("Holz",Tabelle_Frageboegen[[#This Row],[Bisheriger Energieträger:]]))=TRUE,1,0)</f>
        <v>0</v>
      </c>
      <c r="Q524" s="1">
        <f>IF(ISNUMBER(SEARCH("Pellets",Tabelle_Frageboegen[[#This Row],[Bisheriger Energieträger:]]))=TRUE,1,0)</f>
        <v>0</v>
      </c>
      <c r="R524" s="1">
        <f>IF(ISNUMBER(SEARCH("Hackschnitzel",Tabelle_Frageboegen[[#This Row],[Bisheriger Energieträger:]]))=TRUE,1,0)</f>
        <v>0</v>
      </c>
      <c r="S524" s="1">
        <f>IF(ISNUMBER(SEARCH("anderes",Tabelle_Frageboegen[[#This Row],[Bisheriger Energieträger:]]))=TRUE,1,0)</f>
        <v>0</v>
      </c>
      <c r="T524" s="2">
        <v>4000</v>
      </c>
      <c r="U524" s="2">
        <v>0</v>
      </c>
      <c r="V524" s="2">
        <v>0</v>
      </c>
      <c r="W524" s="2">
        <v>0</v>
      </c>
      <c r="X524" s="2">
        <v>0</v>
      </c>
      <c r="Y524" s="2">
        <v>0</v>
      </c>
      <c r="Z524" s="2">
        <v>0</v>
      </c>
      <c r="AA524" s="2">
        <v>0</v>
      </c>
      <c r="AB524" s="3">
        <f>IF(SUM(Tabelle_Frageboegen[[#This Row],[Heizöl (l/a)]:[Holzhackschnitzel (Schüttraummeter/a):]])=0,1,0)</f>
        <v>0</v>
      </c>
    </row>
    <row r="525" spans="1:28" x14ac:dyDescent="0.25">
      <c r="A525" s="1">
        <v>510</v>
      </c>
      <c r="B525" s="1" t="s">
        <v>54</v>
      </c>
      <c r="C525" s="1" t="s">
        <v>140</v>
      </c>
      <c r="D525" s="1" t="s">
        <v>4</v>
      </c>
      <c r="E525" s="1">
        <f>IF(Tabelle_Frageboegen[[#This Row],[Anschlussinteresse:]]="ja",1,0)</f>
        <v>1</v>
      </c>
      <c r="F525" s="1">
        <f>IF(Tabelle_Frageboegen[[#This Row],[Anschlussinteresse:]]="ja &amp; unklar",1,0)</f>
        <v>0</v>
      </c>
      <c r="G525" s="1">
        <f>IF(Tabelle_Frageboegen[[#This Row],[Anschlussinteresse:]]="unklar",1,0)</f>
        <v>0</v>
      </c>
      <c r="H525" s="1">
        <f>IF(Tabelle_Frageboegen[[#This Row],[Anschlussinteresse:]]="nein &amp; unklar",1,0)</f>
        <v>0</v>
      </c>
      <c r="I525" s="1">
        <f>IF(Tabelle_Frageboegen[[#This Row],[Anschlussinteresse:]]="nein",1,0)</f>
        <v>0</v>
      </c>
      <c r="J525" s="1" t="s">
        <v>80</v>
      </c>
      <c r="K525" s="1">
        <f>IF(ISNUMBER(SEARCH("Heizöl",Tabelle_Frageboegen[[#This Row],[Bisheriger Energieträger:]]))=TRUE,1,0)</f>
        <v>0</v>
      </c>
      <c r="L525" s="1">
        <f>IF(ISNUMBER(SEARCH("Erdgas",Tabelle_Frageboegen[[#This Row],[Bisheriger Energieträger:]]))=TRUE,1,0)</f>
        <v>1</v>
      </c>
      <c r="M525" s="1">
        <f>IF(ISNUMBER(SEARCH("Flüssiggas",Tabelle_Frageboegen[[#This Row],[Bisheriger Energieträger:]]))=TRUE,1,0)</f>
        <v>0</v>
      </c>
      <c r="N525" s="1">
        <f>IF(ISNUMBER(SEARCH("Strom",Tabelle_Frageboegen[[#This Row],[Bisheriger Energieträger:]]))=TRUE,1,0)</f>
        <v>0</v>
      </c>
      <c r="O525" s="1">
        <f>IF(ISNUMBER(SEARCH("Wärmepumpe",Tabelle_Frageboegen[[#This Row],[Bisheriger Energieträger:]]))=TRUE,1,0)</f>
        <v>1</v>
      </c>
      <c r="P525" s="1">
        <f>IF(ISNUMBER(SEARCH("Holz",Tabelle_Frageboegen[[#This Row],[Bisheriger Energieträger:]]))=TRUE,1,0)</f>
        <v>0</v>
      </c>
      <c r="Q525" s="1">
        <f>IF(ISNUMBER(SEARCH("Pellets",Tabelle_Frageboegen[[#This Row],[Bisheriger Energieträger:]]))=TRUE,1,0)</f>
        <v>0</v>
      </c>
      <c r="R525" s="1">
        <f>IF(ISNUMBER(SEARCH("Hackschnitzel",Tabelle_Frageboegen[[#This Row],[Bisheriger Energieträger:]]))=TRUE,1,0)</f>
        <v>0</v>
      </c>
      <c r="S525" s="1">
        <f>IF(ISNUMBER(SEARCH("anderes",Tabelle_Frageboegen[[#This Row],[Bisheriger Energieträger:]]))=TRUE,1,0)</f>
        <v>0</v>
      </c>
      <c r="T525" s="2">
        <v>1950</v>
      </c>
      <c r="U525" s="2">
        <v>0</v>
      </c>
      <c r="V525" s="2">
        <v>0</v>
      </c>
      <c r="W525" s="2">
        <v>0</v>
      </c>
      <c r="X525" s="2">
        <v>6600</v>
      </c>
      <c r="Y525" s="2">
        <v>0</v>
      </c>
      <c r="Z525" s="2">
        <v>0</v>
      </c>
      <c r="AA525" s="2">
        <v>0</v>
      </c>
      <c r="AB525" s="3">
        <f>IF(SUM(Tabelle_Frageboegen[[#This Row],[Heizöl (l/a)]:[Holzhackschnitzel (Schüttraummeter/a):]])=0,1,0)</f>
        <v>0</v>
      </c>
    </row>
    <row r="526" spans="1:28" x14ac:dyDescent="0.25">
      <c r="A526" s="1">
        <v>511</v>
      </c>
      <c r="B526" s="1" t="s">
        <v>72</v>
      </c>
      <c r="C526" s="1" t="s">
        <v>142</v>
      </c>
      <c r="D526" s="1" t="s">
        <v>4</v>
      </c>
      <c r="E526" s="1">
        <f>IF(Tabelle_Frageboegen[[#This Row],[Anschlussinteresse:]]="ja",1,0)</f>
        <v>1</v>
      </c>
      <c r="F526" s="1">
        <f>IF(Tabelle_Frageboegen[[#This Row],[Anschlussinteresse:]]="ja &amp; unklar",1,0)</f>
        <v>0</v>
      </c>
      <c r="G526" s="1">
        <f>IF(Tabelle_Frageboegen[[#This Row],[Anschlussinteresse:]]="unklar",1,0)</f>
        <v>0</v>
      </c>
      <c r="H526" s="1">
        <f>IF(Tabelle_Frageboegen[[#This Row],[Anschlussinteresse:]]="nein &amp; unklar",1,0)</f>
        <v>0</v>
      </c>
      <c r="I526" s="1">
        <f>IF(Tabelle_Frageboegen[[#This Row],[Anschlussinteresse:]]="nein",1,0)</f>
        <v>0</v>
      </c>
      <c r="J526" s="1"/>
      <c r="K526" s="1">
        <f>IF(ISNUMBER(SEARCH("Heizöl",Tabelle_Frageboegen[[#This Row],[Bisheriger Energieträger:]]))=TRUE,1,0)</f>
        <v>0</v>
      </c>
      <c r="L526" s="1">
        <f>IF(ISNUMBER(SEARCH("Erdgas",Tabelle_Frageboegen[[#This Row],[Bisheriger Energieträger:]]))=TRUE,1,0)</f>
        <v>0</v>
      </c>
      <c r="M526" s="1">
        <f>IF(ISNUMBER(SEARCH("Flüssiggas",Tabelle_Frageboegen[[#This Row],[Bisheriger Energieträger:]]))=TRUE,1,0)</f>
        <v>0</v>
      </c>
      <c r="N526" s="1">
        <f>IF(ISNUMBER(SEARCH("Strom",Tabelle_Frageboegen[[#This Row],[Bisheriger Energieträger:]]))=TRUE,1,0)</f>
        <v>0</v>
      </c>
      <c r="O526" s="1">
        <f>IF(ISNUMBER(SEARCH("Wärmepumpe",Tabelle_Frageboegen[[#This Row],[Bisheriger Energieträger:]]))=TRUE,1,0)</f>
        <v>0</v>
      </c>
      <c r="P526" s="1">
        <f>IF(ISNUMBER(SEARCH("Holz",Tabelle_Frageboegen[[#This Row],[Bisheriger Energieträger:]]))=TRUE,1,0)</f>
        <v>0</v>
      </c>
      <c r="Q526" s="1">
        <f>IF(ISNUMBER(SEARCH("Pellets",Tabelle_Frageboegen[[#This Row],[Bisheriger Energieträger:]]))=TRUE,1,0)</f>
        <v>0</v>
      </c>
      <c r="R526" s="1">
        <f>IF(ISNUMBER(SEARCH("Hackschnitzel",Tabelle_Frageboegen[[#This Row],[Bisheriger Energieträger:]]))=TRUE,1,0)</f>
        <v>0</v>
      </c>
      <c r="S526" s="1">
        <f>IF(ISNUMBER(SEARCH("anderes",Tabelle_Frageboegen[[#This Row],[Bisheriger Energieträger:]]))=TRUE,1,0)</f>
        <v>0</v>
      </c>
      <c r="T526" s="2">
        <v>0</v>
      </c>
      <c r="U526" s="2">
        <v>0</v>
      </c>
      <c r="V526" s="2">
        <v>0</v>
      </c>
      <c r="W526" s="2">
        <v>0</v>
      </c>
      <c r="X526" s="2">
        <v>0</v>
      </c>
      <c r="Y526" s="2">
        <v>0</v>
      </c>
      <c r="Z526" s="2">
        <v>0</v>
      </c>
      <c r="AA526" s="2">
        <v>0</v>
      </c>
      <c r="AB526" s="3">
        <f>IF(SUM(Tabelle_Frageboegen[[#This Row],[Heizöl (l/a)]:[Holzhackschnitzel (Schüttraummeter/a):]])=0,1,0)</f>
        <v>1</v>
      </c>
    </row>
    <row r="527" spans="1:28" x14ac:dyDescent="0.25">
      <c r="A527" s="1">
        <v>512</v>
      </c>
      <c r="B527" s="1" t="s">
        <v>74</v>
      </c>
      <c r="C527" s="1" t="s">
        <v>143</v>
      </c>
      <c r="D527" s="1" t="s">
        <v>4</v>
      </c>
      <c r="E527" s="1">
        <f>IF(Tabelle_Frageboegen[[#This Row],[Anschlussinteresse:]]="ja",1,0)</f>
        <v>1</v>
      </c>
      <c r="F527" s="1">
        <f>IF(Tabelle_Frageboegen[[#This Row],[Anschlussinteresse:]]="ja &amp; unklar",1,0)</f>
        <v>0</v>
      </c>
      <c r="G527" s="1">
        <f>IF(Tabelle_Frageboegen[[#This Row],[Anschlussinteresse:]]="unklar",1,0)</f>
        <v>0</v>
      </c>
      <c r="H527" s="1">
        <f>IF(Tabelle_Frageboegen[[#This Row],[Anschlussinteresse:]]="nein &amp; unklar",1,0)</f>
        <v>0</v>
      </c>
      <c r="I527" s="1">
        <f>IF(Tabelle_Frageboegen[[#This Row],[Anschlussinteresse:]]="nein",1,0)</f>
        <v>0</v>
      </c>
      <c r="J527" s="1" t="s">
        <v>11</v>
      </c>
      <c r="K527" s="1">
        <f>IF(ISNUMBER(SEARCH("Heizöl",Tabelle_Frageboegen[[#This Row],[Bisheriger Energieträger:]]))=TRUE,1,0)</f>
        <v>0</v>
      </c>
      <c r="L527" s="1">
        <f>IF(ISNUMBER(SEARCH("Erdgas",Tabelle_Frageboegen[[#This Row],[Bisheriger Energieträger:]]))=TRUE,1,0)</f>
        <v>1</v>
      </c>
      <c r="M527" s="1">
        <f>IF(ISNUMBER(SEARCH("Flüssiggas",Tabelle_Frageboegen[[#This Row],[Bisheriger Energieträger:]]))=TRUE,1,0)</f>
        <v>0</v>
      </c>
      <c r="N527" s="1">
        <f>IF(ISNUMBER(SEARCH("Strom",Tabelle_Frageboegen[[#This Row],[Bisheriger Energieträger:]]))=TRUE,1,0)</f>
        <v>0</v>
      </c>
      <c r="O527" s="1">
        <f>IF(ISNUMBER(SEARCH("Wärmepumpe",Tabelle_Frageboegen[[#This Row],[Bisheriger Energieträger:]]))=TRUE,1,0)</f>
        <v>0</v>
      </c>
      <c r="P527" s="1">
        <f>IF(ISNUMBER(SEARCH("Holz",Tabelle_Frageboegen[[#This Row],[Bisheriger Energieträger:]]))=TRUE,1,0)</f>
        <v>0</v>
      </c>
      <c r="Q527" s="1">
        <f>IF(ISNUMBER(SEARCH("Pellets",Tabelle_Frageboegen[[#This Row],[Bisheriger Energieträger:]]))=TRUE,1,0)</f>
        <v>0</v>
      </c>
      <c r="R527" s="1">
        <f>IF(ISNUMBER(SEARCH("Hackschnitzel",Tabelle_Frageboegen[[#This Row],[Bisheriger Energieträger:]]))=TRUE,1,0)</f>
        <v>0</v>
      </c>
      <c r="S527" s="1">
        <f>IF(ISNUMBER(SEARCH("anderes",Tabelle_Frageboegen[[#This Row],[Bisheriger Energieträger:]]))=TRUE,1,0)</f>
        <v>0</v>
      </c>
      <c r="T527" s="2">
        <v>0</v>
      </c>
      <c r="U527" s="2">
        <v>900</v>
      </c>
      <c r="V527" s="2">
        <v>0</v>
      </c>
      <c r="W527" s="2">
        <v>0</v>
      </c>
      <c r="X527" s="2">
        <v>0</v>
      </c>
      <c r="Y527" s="2">
        <v>0</v>
      </c>
      <c r="Z527" s="2">
        <v>0</v>
      </c>
      <c r="AA527" s="2">
        <v>0</v>
      </c>
      <c r="AB527" s="3">
        <f>IF(SUM(Tabelle_Frageboegen[[#This Row],[Heizöl (l/a)]:[Holzhackschnitzel (Schüttraummeter/a):]])=0,1,0)</f>
        <v>0</v>
      </c>
    </row>
    <row r="528" spans="1:28" x14ac:dyDescent="0.25">
      <c r="A528" s="1">
        <v>513</v>
      </c>
      <c r="B528" s="1" t="s">
        <v>75</v>
      </c>
      <c r="C528" s="1" t="s">
        <v>140</v>
      </c>
      <c r="D528" s="1" t="s">
        <v>4</v>
      </c>
      <c r="E528" s="1">
        <f>IF(Tabelle_Frageboegen[[#This Row],[Anschlussinteresse:]]="ja",1,0)</f>
        <v>1</v>
      </c>
      <c r="F528" s="1">
        <f>IF(Tabelle_Frageboegen[[#This Row],[Anschlussinteresse:]]="ja &amp; unklar",1,0)</f>
        <v>0</v>
      </c>
      <c r="G528" s="1">
        <f>IF(Tabelle_Frageboegen[[#This Row],[Anschlussinteresse:]]="unklar",1,0)</f>
        <v>0</v>
      </c>
      <c r="H528" s="1">
        <f>IF(Tabelle_Frageboegen[[#This Row],[Anschlussinteresse:]]="nein &amp; unklar",1,0)</f>
        <v>0</v>
      </c>
      <c r="I528" s="1">
        <f>IF(Tabelle_Frageboegen[[#This Row],[Anschlussinteresse:]]="nein",1,0)</f>
        <v>0</v>
      </c>
      <c r="J528" s="1" t="s">
        <v>10</v>
      </c>
      <c r="K528" s="1">
        <f>IF(ISNUMBER(SEARCH("Heizöl",Tabelle_Frageboegen[[#This Row],[Bisheriger Energieträger:]]))=TRUE,1,0)</f>
        <v>1</v>
      </c>
      <c r="L528" s="1">
        <f>IF(ISNUMBER(SEARCH("Erdgas",Tabelle_Frageboegen[[#This Row],[Bisheriger Energieträger:]]))=TRUE,1,0)</f>
        <v>0</v>
      </c>
      <c r="M528" s="1">
        <f>IF(ISNUMBER(SEARCH("Flüssiggas",Tabelle_Frageboegen[[#This Row],[Bisheriger Energieträger:]]))=TRUE,1,0)</f>
        <v>0</v>
      </c>
      <c r="N528" s="1">
        <f>IF(ISNUMBER(SEARCH("Strom",Tabelle_Frageboegen[[#This Row],[Bisheriger Energieträger:]]))=TRUE,1,0)</f>
        <v>0</v>
      </c>
      <c r="O528" s="1">
        <f>IF(ISNUMBER(SEARCH("Wärmepumpe",Tabelle_Frageboegen[[#This Row],[Bisheriger Energieträger:]]))=TRUE,1,0)</f>
        <v>0</v>
      </c>
      <c r="P528" s="1">
        <f>IF(ISNUMBER(SEARCH("Holz",Tabelle_Frageboegen[[#This Row],[Bisheriger Energieträger:]]))=TRUE,1,0)</f>
        <v>0</v>
      </c>
      <c r="Q528" s="1">
        <f>IF(ISNUMBER(SEARCH("Pellets",Tabelle_Frageboegen[[#This Row],[Bisheriger Energieträger:]]))=TRUE,1,0)</f>
        <v>0</v>
      </c>
      <c r="R528" s="1">
        <f>IF(ISNUMBER(SEARCH("Hackschnitzel",Tabelle_Frageboegen[[#This Row],[Bisheriger Energieträger:]]))=TRUE,1,0)</f>
        <v>0</v>
      </c>
      <c r="S528" s="1">
        <f>IF(ISNUMBER(SEARCH("anderes",Tabelle_Frageboegen[[#This Row],[Bisheriger Energieträger:]]))=TRUE,1,0)</f>
        <v>0</v>
      </c>
      <c r="T528" s="2">
        <v>2500</v>
      </c>
      <c r="U528" s="2">
        <v>0</v>
      </c>
      <c r="V528" s="2">
        <v>0</v>
      </c>
      <c r="W528" s="2">
        <v>0</v>
      </c>
      <c r="X528" s="2">
        <v>0</v>
      </c>
      <c r="Y528" s="2">
        <v>0</v>
      </c>
      <c r="Z528" s="2">
        <v>0</v>
      </c>
      <c r="AA528" s="2">
        <v>0</v>
      </c>
      <c r="AB528" s="3">
        <f>IF(SUM(Tabelle_Frageboegen[[#This Row],[Heizöl (l/a)]:[Holzhackschnitzel (Schüttraummeter/a):]])=0,1,0)</f>
        <v>0</v>
      </c>
    </row>
    <row r="529" spans="1:28" x14ac:dyDescent="0.25">
      <c r="A529" s="1">
        <v>514</v>
      </c>
      <c r="B529" s="1" t="s">
        <v>36</v>
      </c>
      <c r="C529" s="1" t="s">
        <v>140</v>
      </c>
      <c r="D529" s="1" t="s">
        <v>8</v>
      </c>
      <c r="E529" s="1">
        <f>IF(Tabelle_Frageboegen[[#This Row],[Anschlussinteresse:]]="ja",1,0)</f>
        <v>0</v>
      </c>
      <c r="F529" s="1">
        <f>IF(Tabelle_Frageboegen[[#This Row],[Anschlussinteresse:]]="ja &amp; unklar",1,0)</f>
        <v>0</v>
      </c>
      <c r="G529" s="1">
        <f>IF(Tabelle_Frageboegen[[#This Row],[Anschlussinteresse:]]="unklar",1,0)</f>
        <v>0</v>
      </c>
      <c r="H529" s="1">
        <f>IF(Tabelle_Frageboegen[[#This Row],[Anschlussinteresse:]]="nein &amp; unklar",1,0)</f>
        <v>0</v>
      </c>
      <c r="I529" s="1">
        <f>IF(Tabelle_Frageboegen[[#This Row],[Anschlussinteresse:]]="nein",1,0)</f>
        <v>1</v>
      </c>
      <c r="J529" s="1" t="s">
        <v>10</v>
      </c>
      <c r="K529" s="1">
        <f>IF(ISNUMBER(SEARCH("Heizöl",Tabelle_Frageboegen[[#This Row],[Bisheriger Energieträger:]]))=TRUE,1,0)</f>
        <v>1</v>
      </c>
      <c r="L529" s="1">
        <f>IF(ISNUMBER(SEARCH("Erdgas",Tabelle_Frageboegen[[#This Row],[Bisheriger Energieträger:]]))=TRUE,1,0)</f>
        <v>0</v>
      </c>
      <c r="M529" s="1">
        <f>IF(ISNUMBER(SEARCH("Flüssiggas",Tabelle_Frageboegen[[#This Row],[Bisheriger Energieträger:]]))=TRUE,1,0)</f>
        <v>0</v>
      </c>
      <c r="N529" s="1">
        <f>IF(ISNUMBER(SEARCH("Strom",Tabelle_Frageboegen[[#This Row],[Bisheriger Energieträger:]]))=TRUE,1,0)</f>
        <v>0</v>
      </c>
      <c r="O529" s="1">
        <f>IF(ISNUMBER(SEARCH("Wärmepumpe",Tabelle_Frageboegen[[#This Row],[Bisheriger Energieträger:]]))=TRUE,1,0)</f>
        <v>0</v>
      </c>
      <c r="P529" s="1">
        <f>IF(ISNUMBER(SEARCH("Holz",Tabelle_Frageboegen[[#This Row],[Bisheriger Energieträger:]]))=TRUE,1,0)</f>
        <v>0</v>
      </c>
      <c r="Q529" s="1">
        <f>IF(ISNUMBER(SEARCH("Pellets",Tabelle_Frageboegen[[#This Row],[Bisheriger Energieträger:]]))=TRUE,1,0)</f>
        <v>0</v>
      </c>
      <c r="R529" s="1">
        <f>IF(ISNUMBER(SEARCH("Hackschnitzel",Tabelle_Frageboegen[[#This Row],[Bisheriger Energieträger:]]))=TRUE,1,0)</f>
        <v>0</v>
      </c>
      <c r="S529" s="1">
        <f>IF(ISNUMBER(SEARCH("anderes",Tabelle_Frageboegen[[#This Row],[Bisheriger Energieträger:]]))=TRUE,1,0)</f>
        <v>0</v>
      </c>
      <c r="T529" s="2">
        <v>1200</v>
      </c>
      <c r="U529" s="2">
        <v>0</v>
      </c>
      <c r="V529" s="2">
        <v>0</v>
      </c>
      <c r="W529" s="2">
        <v>0</v>
      </c>
      <c r="X529" s="2">
        <v>0</v>
      </c>
      <c r="Y529" s="2">
        <v>0</v>
      </c>
      <c r="Z529" s="2">
        <v>0</v>
      </c>
      <c r="AA529" s="2">
        <v>0</v>
      </c>
      <c r="AB529" s="3">
        <f>IF(SUM(Tabelle_Frageboegen[[#This Row],[Heizöl (l/a)]:[Holzhackschnitzel (Schüttraummeter/a):]])=0,1,0)</f>
        <v>0</v>
      </c>
    </row>
    <row r="530" spans="1:28" x14ac:dyDescent="0.25">
      <c r="A530" s="1">
        <v>515</v>
      </c>
      <c r="B530" s="1" t="s">
        <v>58</v>
      </c>
      <c r="C530" s="1" t="s">
        <v>148</v>
      </c>
      <c r="D530" s="1" t="s">
        <v>6</v>
      </c>
      <c r="E530" s="1">
        <f>IF(Tabelle_Frageboegen[[#This Row],[Anschlussinteresse:]]="ja",1,0)</f>
        <v>0</v>
      </c>
      <c r="F530" s="1">
        <f>IF(Tabelle_Frageboegen[[#This Row],[Anschlussinteresse:]]="ja &amp; unklar",1,0)</f>
        <v>0</v>
      </c>
      <c r="G530" s="1">
        <f>IF(Tabelle_Frageboegen[[#This Row],[Anschlussinteresse:]]="unklar",1,0)</f>
        <v>1</v>
      </c>
      <c r="H530" s="1">
        <f>IF(Tabelle_Frageboegen[[#This Row],[Anschlussinteresse:]]="nein &amp; unklar",1,0)</f>
        <v>0</v>
      </c>
      <c r="I530" s="1">
        <f>IF(Tabelle_Frageboegen[[#This Row],[Anschlussinteresse:]]="nein",1,0)</f>
        <v>0</v>
      </c>
      <c r="J530" s="1" t="s">
        <v>10</v>
      </c>
      <c r="K530" s="1">
        <f>IF(ISNUMBER(SEARCH("Heizöl",Tabelle_Frageboegen[[#This Row],[Bisheriger Energieträger:]]))=TRUE,1,0)</f>
        <v>1</v>
      </c>
      <c r="L530" s="1">
        <f>IF(ISNUMBER(SEARCH("Erdgas",Tabelle_Frageboegen[[#This Row],[Bisheriger Energieträger:]]))=TRUE,1,0)</f>
        <v>0</v>
      </c>
      <c r="M530" s="1">
        <f>IF(ISNUMBER(SEARCH("Flüssiggas",Tabelle_Frageboegen[[#This Row],[Bisheriger Energieträger:]]))=TRUE,1,0)</f>
        <v>0</v>
      </c>
      <c r="N530" s="1">
        <f>IF(ISNUMBER(SEARCH("Strom",Tabelle_Frageboegen[[#This Row],[Bisheriger Energieträger:]]))=TRUE,1,0)</f>
        <v>0</v>
      </c>
      <c r="O530" s="1">
        <f>IF(ISNUMBER(SEARCH("Wärmepumpe",Tabelle_Frageboegen[[#This Row],[Bisheriger Energieträger:]]))=TRUE,1,0)</f>
        <v>0</v>
      </c>
      <c r="P530" s="1">
        <f>IF(ISNUMBER(SEARCH("Holz",Tabelle_Frageboegen[[#This Row],[Bisheriger Energieträger:]]))=TRUE,1,0)</f>
        <v>0</v>
      </c>
      <c r="Q530" s="1">
        <f>IF(ISNUMBER(SEARCH("Pellets",Tabelle_Frageboegen[[#This Row],[Bisheriger Energieträger:]]))=TRUE,1,0)</f>
        <v>0</v>
      </c>
      <c r="R530" s="1">
        <f>IF(ISNUMBER(SEARCH("Hackschnitzel",Tabelle_Frageboegen[[#This Row],[Bisheriger Energieträger:]]))=TRUE,1,0)</f>
        <v>0</v>
      </c>
      <c r="S530" s="1">
        <f>IF(ISNUMBER(SEARCH("anderes",Tabelle_Frageboegen[[#This Row],[Bisheriger Energieträger:]]))=TRUE,1,0)</f>
        <v>0</v>
      </c>
      <c r="T530" s="2">
        <v>0</v>
      </c>
      <c r="U530" s="2">
        <v>0</v>
      </c>
      <c r="V530" s="2">
        <v>0</v>
      </c>
      <c r="W530" s="2">
        <v>0</v>
      </c>
      <c r="X530" s="2">
        <v>0</v>
      </c>
      <c r="Y530" s="2">
        <v>0</v>
      </c>
      <c r="Z530" s="2">
        <v>0</v>
      </c>
      <c r="AA530" s="2">
        <v>0</v>
      </c>
      <c r="AB530" s="3">
        <f>IF(SUM(Tabelle_Frageboegen[[#This Row],[Heizöl (l/a)]:[Holzhackschnitzel (Schüttraummeter/a):]])=0,1,0)</f>
        <v>1</v>
      </c>
    </row>
    <row r="531" spans="1:28" x14ac:dyDescent="0.25">
      <c r="A531" s="1">
        <v>516</v>
      </c>
      <c r="B531" s="1" t="s">
        <v>62</v>
      </c>
      <c r="C531" s="1" t="s">
        <v>143</v>
      </c>
      <c r="D531" s="1" t="s">
        <v>8</v>
      </c>
      <c r="E531" s="1">
        <f>IF(Tabelle_Frageboegen[[#This Row],[Anschlussinteresse:]]="ja",1,0)</f>
        <v>0</v>
      </c>
      <c r="F531" s="1">
        <f>IF(Tabelle_Frageboegen[[#This Row],[Anschlussinteresse:]]="ja &amp; unklar",1,0)</f>
        <v>0</v>
      </c>
      <c r="G531" s="1">
        <f>IF(Tabelle_Frageboegen[[#This Row],[Anschlussinteresse:]]="unklar",1,0)</f>
        <v>0</v>
      </c>
      <c r="H531" s="1">
        <f>IF(Tabelle_Frageboegen[[#This Row],[Anschlussinteresse:]]="nein &amp; unklar",1,0)</f>
        <v>0</v>
      </c>
      <c r="I531" s="1">
        <f>IF(Tabelle_Frageboegen[[#This Row],[Anschlussinteresse:]]="nein",1,0)</f>
        <v>1</v>
      </c>
      <c r="J531" s="1" t="s">
        <v>14</v>
      </c>
      <c r="K531" s="1">
        <f>IF(ISNUMBER(SEARCH("Heizöl",Tabelle_Frageboegen[[#This Row],[Bisheriger Energieträger:]]))=TRUE,1,0)</f>
        <v>0</v>
      </c>
      <c r="L531" s="1">
        <f>IF(ISNUMBER(SEARCH("Erdgas",Tabelle_Frageboegen[[#This Row],[Bisheriger Energieträger:]]))=TRUE,1,0)</f>
        <v>0</v>
      </c>
      <c r="M531" s="1">
        <f>IF(ISNUMBER(SEARCH("Flüssiggas",Tabelle_Frageboegen[[#This Row],[Bisheriger Energieträger:]]))=TRUE,1,0)</f>
        <v>0</v>
      </c>
      <c r="N531" s="1">
        <f>IF(ISNUMBER(SEARCH("Strom",Tabelle_Frageboegen[[#This Row],[Bisheriger Energieträger:]]))=TRUE,1,0)</f>
        <v>0</v>
      </c>
      <c r="O531" s="1">
        <f>IF(ISNUMBER(SEARCH("Wärmepumpe",Tabelle_Frageboegen[[#This Row],[Bisheriger Energieträger:]]))=TRUE,1,0)</f>
        <v>1</v>
      </c>
      <c r="P531" s="1">
        <f>IF(ISNUMBER(SEARCH("Holz",Tabelle_Frageboegen[[#This Row],[Bisheriger Energieträger:]]))=TRUE,1,0)</f>
        <v>0</v>
      </c>
      <c r="Q531" s="1">
        <f>IF(ISNUMBER(SEARCH("Pellets",Tabelle_Frageboegen[[#This Row],[Bisheriger Energieträger:]]))=TRUE,1,0)</f>
        <v>0</v>
      </c>
      <c r="R531" s="1">
        <f>IF(ISNUMBER(SEARCH("Hackschnitzel",Tabelle_Frageboegen[[#This Row],[Bisheriger Energieträger:]]))=TRUE,1,0)</f>
        <v>0</v>
      </c>
      <c r="S531" s="1">
        <f>IF(ISNUMBER(SEARCH("anderes",Tabelle_Frageboegen[[#This Row],[Bisheriger Energieträger:]]))=TRUE,1,0)</f>
        <v>0</v>
      </c>
      <c r="T531" s="2">
        <v>0</v>
      </c>
      <c r="U531" s="2">
        <v>0</v>
      </c>
      <c r="V531" s="2">
        <v>0</v>
      </c>
      <c r="W531" s="2">
        <v>0</v>
      </c>
      <c r="X531" s="2">
        <v>3900</v>
      </c>
      <c r="Y531" s="2">
        <v>0</v>
      </c>
      <c r="Z531" s="2">
        <v>0</v>
      </c>
      <c r="AA531" s="2">
        <v>0</v>
      </c>
      <c r="AB531" s="3">
        <f>IF(SUM(Tabelle_Frageboegen[[#This Row],[Heizöl (l/a)]:[Holzhackschnitzel (Schüttraummeter/a):]])=0,1,0)</f>
        <v>0</v>
      </c>
    </row>
    <row r="532" spans="1:28" x14ac:dyDescent="0.25">
      <c r="A532" s="1">
        <v>517</v>
      </c>
      <c r="B532" s="1" t="s">
        <v>41</v>
      </c>
      <c r="C532" s="1" t="s">
        <v>143</v>
      </c>
      <c r="D532" s="1" t="s">
        <v>8</v>
      </c>
      <c r="E532" s="1">
        <f>IF(Tabelle_Frageboegen[[#This Row],[Anschlussinteresse:]]="ja",1,0)</f>
        <v>0</v>
      </c>
      <c r="F532" s="1">
        <f>IF(Tabelle_Frageboegen[[#This Row],[Anschlussinteresse:]]="ja &amp; unklar",1,0)</f>
        <v>0</v>
      </c>
      <c r="G532" s="1">
        <f>IF(Tabelle_Frageboegen[[#This Row],[Anschlussinteresse:]]="unklar",1,0)</f>
        <v>0</v>
      </c>
      <c r="H532" s="1">
        <f>IF(Tabelle_Frageboegen[[#This Row],[Anschlussinteresse:]]="nein &amp; unklar",1,0)</f>
        <v>0</v>
      </c>
      <c r="I532" s="1">
        <f>IF(Tabelle_Frageboegen[[#This Row],[Anschlussinteresse:]]="nein",1,0)</f>
        <v>1</v>
      </c>
      <c r="J532" s="1" t="s">
        <v>10</v>
      </c>
      <c r="K532" s="1">
        <f>IF(ISNUMBER(SEARCH("Heizöl",Tabelle_Frageboegen[[#This Row],[Bisheriger Energieträger:]]))=TRUE,1,0)</f>
        <v>1</v>
      </c>
      <c r="L532" s="1">
        <f>IF(ISNUMBER(SEARCH("Erdgas",Tabelle_Frageboegen[[#This Row],[Bisheriger Energieträger:]]))=TRUE,1,0)</f>
        <v>0</v>
      </c>
      <c r="M532" s="1">
        <f>IF(ISNUMBER(SEARCH("Flüssiggas",Tabelle_Frageboegen[[#This Row],[Bisheriger Energieträger:]]))=TRUE,1,0)</f>
        <v>0</v>
      </c>
      <c r="N532" s="1">
        <f>IF(ISNUMBER(SEARCH("Strom",Tabelle_Frageboegen[[#This Row],[Bisheriger Energieträger:]]))=TRUE,1,0)</f>
        <v>0</v>
      </c>
      <c r="O532" s="1">
        <f>IF(ISNUMBER(SEARCH("Wärmepumpe",Tabelle_Frageboegen[[#This Row],[Bisheriger Energieträger:]]))=TRUE,1,0)</f>
        <v>0</v>
      </c>
      <c r="P532" s="1">
        <f>IF(ISNUMBER(SEARCH("Holz",Tabelle_Frageboegen[[#This Row],[Bisheriger Energieträger:]]))=TRUE,1,0)</f>
        <v>0</v>
      </c>
      <c r="Q532" s="1">
        <f>IF(ISNUMBER(SEARCH("Pellets",Tabelle_Frageboegen[[#This Row],[Bisheriger Energieträger:]]))=TRUE,1,0)</f>
        <v>0</v>
      </c>
      <c r="R532" s="1">
        <f>IF(ISNUMBER(SEARCH("Hackschnitzel",Tabelle_Frageboegen[[#This Row],[Bisheriger Energieträger:]]))=TRUE,1,0)</f>
        <v>0</v>
      </c>
      <c r="S532" s="1">
        <f>IF(ISNUMBER(SEARCH("anderes",Tabelle_Frageboegen[[#This Row],[Bisheriger Energieträger:]]))=TRUE,1,0)</f>
        <v>0</v>
      </c>
      <c r="T532" s="2">
        <v>0</v>
      </c>
      <c r="U532" s="2">
        <v>0</v>
      </c>
      <c r="V532" s="2">
        <v>0</v>
      </c>
      <c r="W532" s="2">
        <v>0</v>
      </c>
      <c r="X532" s="2">
        <v>0</v>
      </c>
      <c r="Y532" s="2">
        <v>0</v>
      </c>
      <c r="Z532" s="2">
        <v>0</v>
      </c>
      <c r="AA532" s="2">
        <v>0</v>
      </c>
      <c r="AB532" s="3">
        <f>IF(SUM(Tabelle_Frageboegen[[#This Row],[Heizöl (l/a)]:[Holzhackschnitzel (Schüttraummeter/a):]])=0,1,0)</f>
        <v>1</v>
      </c>
    </row>
    <row r="533" spans="1:28" x14ac:dyDescent="0.25">
      <c r="A533" s="1">
        <v>518</v>
      </c>
      <c r="B533" s="1" t="s">
        <v>57</v>
      </c>
      <c r="C533" s="1" t="s">
        <v>140</v>
      </c>
      <c r="D533" s="1" t="s">
        <v>6</v>
      </c>
      <c r="E533" s="1">
        <f>IF(Tabelle_Frageboegen[[#This Row],[Anschlussinteresse:]]="ja",1,0)</f>
        <v>0</v>
      </c>
      <c r="F533" s="1">
        <f>IF(Tabelle_Frageboegen[[#This Row],[Anschlussinteresse:]]="ja &amp; unklar",1,0)</f>
        <v>0</v>
      </c>
      <c r="G533" s="1">
        <f>IF(Tabelle_Frageboegen[[#This Row],[Anschlussinteresse:]]="unklar",1,0)</f>
        <v>1</v>
      </c>
      <c r="H533" s="1">
        <f>IF(Tabelle_Frageboegen[[#This Row],[Anschlussinteresse:]]="nein &amp; unklar",1,0)</f>
        <v>0</v>
      </c>
      <c r="I533" s="1">
        <f>IF(Tabelle_Frageboegen[[#This Row],[Anschlussinteresse:]]="nein",1,0)</f>
        <v>0</v>
      </c>
      <c r="J533" s="1" t="s">
        <v>14</v>
      </c>
      <c r="K533" s="1">
        <f>IF(ISNUMBER(SEARCH("Heizöl",Tabelle_Frageboegen[[#This Row],[Bisheriger Energieträger:]]))=TRUE,1,0)</f>
        <v>0</v>
      </c>
      <c r="L533" s="1">
        <f>IF(ISNUMBER(SEARCH("Erdgas",Tabelle_Frageboegen[[#This Row],[Bisheriger Energieträger:]]))=TRUE,1,0)</f>
        <v>0</v>
      </c>
      <c r="M533" s="1">
        <f>IF(ISNUMBER(SEARCH("Flüssiggas",Tabelle_Frageboegen[[#This Row],[Bisheriger Energieträger:]]))=TRUE,1,0)</f>
        <v>0</v>
      </c>
      <c r="N533" s="1">
        <f>IF(ISNUMBER(SEARCH("Strom",Tabelle_Frageboegen[[#This Row],[Bisheriger Energieträger:]]))=TRUE,1,0)</f>
        <v>0</v>
      </c>
      <c r="O533" s="1">
        <f>IF(ISNUMBER(SEARCH("Wärmepumpe",Tabelle_Frageboegen[[#This Row],[Bisheriger Energieträger:]]))=TRUE,1,0)</f>
        <v>1</v>
      </c>
      <c r="P533" s="1">
        <f>IF(ISNUMBER(SEARCH("Holz",Tabelle_Frageboegen[[#This Row],[Bisheriger Energieträger:]]))=TRUE,1,0)</f>
        <v>0</v>
      </c>
      <c r="Q533" s="1">
        <f>IF(ISNUMBER(SEARCH("Pellets",Tabelle_Frageboegen[[#This Row],[Bisheriger Energieträger:]]))=TRUE,1,0)</f>
        <v>0</v>
      </c>
      <c r="R533" s="1">
        <f>IF(ISNUMBER(SEARCH("Hackschnitzel",Tabelle_Frageboegen[[#This Row],[Bisheriger Energieträger:]]))=TRUE,1,0)</f>
        <v>0</v>
      </c>
      <c r="S533" s="1">
        <f>IF(ISNUMBER(SEARCH("anderes",Tabelle_Frageboegen[[#This Row],[Bisheriger Energieträger:]]))=TRUE,1,0)</f>
        <v>0</v>
      </c>
      <c r="T533" s="2">
        <v>0</v>
      </c>
      <c r="U533" s="2">
        <v>0</v>
      </c>
      <c r="V533" s="2">
        <v>0</v>
      </c>
      <c r="W533" s="2">
        <v>0</v>
      </c>
      <c r="X533" s="2">
        <v>3500</v>
      </c>
      <c r="Y533" s="2">
        <v>0</v>
      </c>
      <c r="Z533" s="2">
        <v>0</v>
      </c>
      <c r="AA533" s="2">
        <v>0</v>
      </c>
      <c r="AB533" s="3">
        <f>IF(SUM(Tabelle_Frageboegen[[#This Row],[Heizöl (l/a)]:[Holzhackschnitzel (Schüttraummeter/a):]])=0,1,0)</f>
        <v>0</v>
      </c>
    </row>
    <row r="534" spans="1:28" x14ac:dyDescent="0.25">
      <c r="A534" s="1">
        <v>519</v>
      </c>
      <c r="B534" s="1" t="s">
        <v>54</v>
      </c>
      <c r="C534" s="1" t="s">
        <v>140</v>
      </c>
      <c r="D534" s="1" t="s">
        <v>4</v>
      </c>
      <c r="E534" s="1">
        <f>IF(Tabelle_Frageboegen[[#This Row],[Anschlussinteresse:]]="ja",1,0)</f>
        <v>1</v>
      </c>
      <c r="F534" s="1">
        <f>IF(Tabelle_Frageboegen[[#This Row],[Anschlussinteresse:]]="ja &amp; unklar",1,0)</f>
        <v>0</v>
      </c>
      <c r="G534" s="1">
        <f>IF(Tabelle_Frageboegen[[#This Row],[Anschlussinteresse:]]="unklar",1,0)</f>
        <v>0</v>
      </c>
      <c r="H534" s="1">
        <f>IF(Tabelle_Frageboegen[[#This Row],[Anschlussinteresse:]]="nein &amp; unklar",1,0)</f>
        <v>0</v>
      </c>
      <c r="I534" s="1">
        <f>IF(Tabelle_Frageboegen[[#This Row],[Anschlussinteresse:]]="nein",1,0)</f>
        <v>0</v>
      </c>
      <c r="J534" s="1" t="s">
        <v>11</v>
      </c>
      <c r="K534" s="1">
        <f>IF(ISNUMBER(SEARCH("Heizöl",Tabelle_Frageboegen[[#This Row],[Bisheriger Energieträger:]]))=TRUE,1,0)</f>
        <v>0</v>
      </c>
      <c r="L534" s="1">
        <f>IF(ISNUMBER(SEARCH("Erdgas",Tabelle_Frageboegen[[#This Row],[Bisheriger Energieträger:]]))=TRUE,1,0)</f>
        <v>1</v>
      </c>
      <c r="M534" s="1">
        <f>IF(ISNUMBER(SEARCH("Flüssiggas",Tabelle_Frageboegen[[#This Row],[Bisheriger Energieträger:]]))=TRUE,1,0)</f>
        <v>0</v>
      </c>
      <c r="N534" s="1">
        <f>IF(ISNUMBER(SEARCH("Strom",Tabelle_Frageboegen[[#This Row],[Bisheriger Energieträger:]]))=TRUE,1,0)</f>
        <v>0</v>
      </c>
      <c r="O534" s="1">
        <f>IF(ISNUMBER(SEARCH("Wärmepumpe",Tabelle_Frageboegen[[#This Row],[Bisheriger Energieträger:]]))=TRUE,1,0)</f>
        <v>0</v>
      </c>
      <c r="P534" s="1">
        <f>IF(ISNUMBER(SEARCH("Holz",Tabelle_Frageboegen[[#This Row],[Bisheriger Energieträger:]]))=TRUE,1,0)</f>
        <v>0</v>
      </c>
      <c r="Q534" s="1">
        <f>IF(ISNUMBER(SEARCH("Pellets",Tabelle_Frageboegen[[#This Row],[Bisheriger Energieträger:]]))=TRUE,1,0)</f>
        <v>0</v>
      </c>
      <c r="R534" s="1">
        <f>IF(ISNUMBER(SEARCH("Hackschnitzel",Tabelle_Frageboegen[[#This Row],[Bisheriger Energieträger:]]))=TRUE,1,0)</f>
        <v>0</v>
      </c>
      <c r="S534" s="1">
        <f>IF(ISNUMBER(SEARCH("anderes",Tabelle_Frageboegen[[#This Row],[Bisheriger Energieträger:]]))=TRUE,1,0)</f>
        <v>0</v>
      </c>
      <c r="T534" s="2">
        <v>0</v>
      </c>
      <c r="U534" s="2">
        <v>600</v>
      </c>
      <c r="V534" s="2">
        <v>0</v>
      </c>
      <c r="W534" s="2">
        <v>0</v>
      </c>
      <c r="X534" s="2">
        <v>0</v>
      </c>
      <c r="Y534" s="2">
        <v>0</v>
      </c>
      <c r="Z534" s="2">
        <v>0</v>
      </c>
      <c r="AA534" s="2">
        <v>0</v>
      </c>
      <c r="AB534" s="3">
        <f>IF(SUM(Tabelle_Frageboegen[[#This Row],[Heizöl (l/a)]:[Holzhackschnitzel (Schüttraummeter/a):]])=0,1,0)</f>
        <v>0</v>
      </c>
    </row>
    <row r="535" spans="1:28" x14ac:dyDescent="0.25">
      <c r="A535" s="1">
        <v>520</v>
      </c>
      <c r="B535" s="1" t="s">
        <v>60</v>
      </c>
      <c r="C535" s="1" t="s">
        <v>140</v>
      </c>
      <c r="D535" s="1" t="s">
        <v>8</v>
      </c>
      <c r="E535" s="1">
        <f>IF(Tabelle_Frageboegen[[#This Row],[Anschlussinteresse:]]="ja",1,0)</f>
        <v>0</v>
      </c>
      <c r="F535" s="1">
        <f>IF(Tabelle_Frageboegen[[#This Row],[Anschlussinteresse:]]="ja &amp; unklar",1,0)</f>
        <v>0</v>
      </c>
      <c r="G535" s="1">
        <f>IF(Tabelle_Frageboegen[[#This Row],[Anschlussinteresse:]]="unklar",1,0)</f>
        <v>0</v>
      </c>
      <c r="H535" s="1">
        <f>IF(Tabelle_Frageboegen[[#This Row],[Anschlussinteresse:]]="nein &amp; unklar",1,0)</f>
        <v>0</v>
      </c>
      <c r="I535" s="1">
        <f>IF(Tabelle_Frageboegen[[#This Row],[Anschlussinteresse:]]="nein",1,0)</f>
        <v>1</v>
      </c>
      <c r="J535" s="1"/>
      <c r="K535" s="1">
        <f>IF(ISNUMBER(SEARCH("Heizöl",Tabelle_Frageboegen[[#This Row],[Bisheriger Energieträger:]]))=TRUE,1,0)</f>
        <v>0</v>
      </c>
      <c r="L535" s="1">
        <f>IF(ISNUMBER(SEARCH("Erdgas",Tabelle_Frageboegen[[#This Row],[Bisheriger Energieträger:]]))=TRUE,1,0)</f>
        <v>0</v>
      </c>
      <c r="M535" s="1">
        <f>IF(ISNUMBER(SEARCH("Flüssiggas",Tabelle_Frageboegen[[#This Row],[Bisheriger Energieträger:]]))=TRUE,1,0)</f>
        <v>0</v>
      </c>
      <c r="N535" s="1">
        <f>IF(ISNUMBER(SEARCH("Strom",Tabelle_Frageboegen[[#This Row],[Bisheriger Energieträger:]]))=TRUE,1,0)</f>
        <v>0</v>
      </c>
      <c r="O535" s="1">
        <f>IF(ISNUMBER(SEARCH("Wärmepumpe",Tabelle_Frageboegen[[#This Row],[Bisheriger Energieträger:]]))=TRUE,1,0)</f>
        <v>0</v>
      </c>
      <c r="P535" s="1">
        <f>IF(ISNUMBER(SEARCH("Holz",Tabelle_Frageboegen[[#This Row],[Bisheriger Energieträger:]]))=TRUE,1,0)</f>
        <v>0</v>
      </c>
      <c r="Q535" s="1">
        <f>IF(ISNUMBER(SEARCH("Pellets",Tabelle_Frageboegen[[#This Row],[Bisheriger Energieträger:]]))=TRUE,1,0)</f>
        <v>0</v>
      </c>
      <c r="R535" s="1">
        <f>IF(ISNUMBER(SEARCH("Hackschnitzel",Tabelle_Frageboegen[[#This Row],[Bisheriger Energieträger:]]))=TRUE,1,0)</f>
        <v>0</v>
      </c>
      <c r="S535" s="1">
        <f>IF(ISNUMBER(SEARCH("anderes",Tabelle_Frageboegen[[#This Row],[Bisheriger Energieträger:]]))=TRUE,1,0)</f>
        <v>0</v>
      </c>
      <c r="T535" s="2">
        <v>0</v>
      </c>
      <c r="U535" s="2">
        <v>0</v>
      </c>
      <c r="V535" s="2">
        <v>0</v>
      </c>
      <c r="W535" s="2">
        <v>0</v>
      </c>
      <c r="X535" s="2">
        <v>0</v>
      </c>
      <c r="Y535" s="2">
        <v>0</v>
      </c>
      <c r="Z535" s="2">
        <v>0</v>
      </c>
      <c r="AA535" s="2">
        <v>0</v>
      </c>
      <c r="AB535" s="3">
        <f>IF(SUM(Tabelle_Frageboegen[[#This Row],[Heizöl (l/a)]:[Holzhackschnitzel (Schüttraummeter/a):]])=0,1,0)</f>
        <v>1</v>
      </c>
    </row>
    <row r="536" spans="1:28" x14ac:dyDescent="0.25">
      <c r="A536" s="1">
        <v>521</v>
      </c>
      <c r="B536" s="1" t="s">
        <v>40</v>
      </c>
      <c r="C536" s="1" t="s">
        <v>142</v>
      </c>
      <c r="D536" s="1" t="s">
        <v>8</v>
      </c>
      <c r="E536" s="1">
        <f>IF(Tabelle_Frageboegen[[#This Row],[Anschlussinteresse:]]="ja",1,0)</f>
        <v>0</v>
      </c>
      <c r="F536" s="1">
        <f>IF(Tabelle_Frageboegen[[#This Row],[Anschlussinteresse:]]="ja &amp; unklar",1,0)</f>
        <v>0</v>
      </c>
      <c r="G536" s="1">
        <f>IF(Tabelle_Frageboegen[[#This Row],[Anschlussinteresse:]]="unklar",1,0)</f>
        <v>0</v>
      </c>
      <c r="H536" s="1">
        <f>IF(Tabelle_Frageboegen[[#This Row],[Anschlussinteresse:]]="nein &amp; unklar",1,0)</f>
        <v>0</v>
      </c>
      <c r="I536" s="1">
        <f>IF(Tabelle_Frageboegen[[#This Row],[Anschlussinteresse:]]="nein",1,0)</f>
        <v>1</v>
      </c>
      <c r="J536" s="1" t="s">
        <v>121</v>
      </c>
      <c r="K536" s="1">
        <f>IF(ISNUMBER(SEARCH("Heizöl",Tabelle_Frageboegen[[#This Row],[Bisheriger Energieträger:]]))=TRUE,1,0)</f>
        <v>1</v>
      </c>
      <c r="L536" s="1">
        <f>IF(ISNUMBER(SEARCH("Erdgas",Tabelle_Frageboegen[[#This Row],[Bisheriger Energieträger:]]))=TRUE,1,0)</f>
        <v>0</v>
      </c>
      <c r="M536" s="1">
        <f>IF(ISNUMBER(SEARCH("Flüssiggas",Tabelle_Frageboegen[[#This Row],[Bisheriger Energieträger:]]))=TRUE,1,0)</f>
        <v>0</v>
      </c>
      <c r="N536" s="1">
        <f>IF(ISNUMBER(SEARCH("Strom",Tabelle_Frageboegen[[#This Row],[Bisheriger Energieträger:]]))=TRUE,1,0)</f>
        <v>0</v>
      </c>
      <c r="O536" s="1">
        <f>IF(ISNUMBER(SEARCH("Wärmepumpe",Tabelle_Frageboegen[[#This Row],[Bisheriger Energieträger:]]))=TRUE,1,0)</f>
        <v>1</v>
      </c>
      <c r="P536" s="1">
        <f>IF(ISNUMBER(SEARCH("Holz",Tabelle_Frageboegen[[#This Row],[Bisheriger Energieträger:]]))=TRUE,1,0)</f>
        <v>0</v>
      </c>
      <c r="Q536" s="1">
        <f>IF(ISNUMBER(SEARCH("Pellets",Tabelle_Frageboegen[[#This Row],[Bisheriger Energieträger:]]))=TRUE,1,0)</f>
        <v>0</v>
      </c>
      <c r="R536" s="1">
        <f>IF(ISNUMBER(SEARCH("Hackschnitzel",Tabelle_Frageboegen[[#This Row],[Bisheriger Energieträger:]]))=TRUE,1,0)</f>
        <v>0</v>
      </c>
      <c r="S536" s="1">
        <f>IF(ISNUMBER(SEARCH("anderes",Tabelle_Frageboegen[[#This Row],[Bisheriger Energieträger:]]))=TRUE,1,0)</f>
        <v>0</v>
      </c>
      <c r="T536" s="2">
        <v>0</v>
      </c>
      <c r="U536" s="2">
        <v>0</v>
      </c>
      <c r="V536" s="2">
        <v>0</v>
      </c>
      <c r="W536" s="2">
        <v>0</v>
      </c>
      <c r="X536" s="2">
        <v>943</v>
      </c>
      <c r="Y536" s="2">
        <v>0</v>
      </c>
      <c r="Z536" s="2">
        <v>4500</v>
      </c>
      <c r="AA536" s="2">
        <v>0</v>
      </c>
      <c r="AB536" s="3">
        <f>IF(SUM(Tabelle_Frageboegen[[#This Row],[Heizöl (l/a)]:[Holzhackschnitzel (Schüttraummeter/a):]])=0,1,0)</f>
        <v>0</v>
      </c>
    </row>
    <row r="537" spans="1:28" x14ac:dyDescent="0.25">
      <c r="A537" s="1">
        <v>522</v>
      </c>
      <c r="B537" s="1" t="s">
        <v>64</v>
      </c>
      <c r="C537" s="1" t="s">
        <v>149</v>
      </c>
      <c r="D537" s="1" t="s">
        <v>8</v>
      </c>
      <c r="E537" s="1">
        <f>IF(Tabelle_Frageboegen[[#This Row],[Anschlussinteresse:]]="ja",1,0)</f>
        <v>0</v>
      </c>
      <c r="F537" s="1">
        <f>IF(Tabelle_Frageboegen[[#This Row],[Anschlussinteresse:]]="ja &amp; unklar",1,0)</f>
        <v>0</v>
      </c>
      <c r="G537" s="1">
        <f>IF(Tabelle_Frageboegen[[#This Row],[Anschlussinteresse:]]="unklar",1,0)</f>
        <v>0</v>
      </c>
      <c r="H537" s="1">
        <f>IF(Tabelle_Frageboegen[[#This Row],[Anschlussinteresse:]]="nein &amp; unklar",1,0)</f>
        <v>0</v>
      </c>
      <c r="I537" s="1">
        <f>IF(Tabelle_Frageboegen[[#This Row],[Anschlussinteresse:]]="nein",1,0)</f>
        <v>1</v>
      </c>
      <c r="J537" s="1"/>
      <c r="K537" s="1">
        <f>IF(ISNUMBER(SEARCH("Heizöl",Tabelle_Frageboegen[[#This Row],[Bisheriger Energieträger:]]))=TRUE,1,0)</f>
        <v>0</v>
      </c>
      <c r="L537" s="1">
        <f>IF(ISNUMBER(SEARCH("Erdgas",Tabelle_Frageboegen[[#This Row],[Bisheriger Energieträger:]]))=TRUE,1,0)</f>
        <v>0</v>
      </c>
      <c r="M537" s="1">
        <f>IF(ISNUMBER(SEARCH("Flüssiggas",Tabelle_Frageboegen[[#This Row],[Bisheriger Energieträger:]]))=TRUE,1,0)</f>
        <v>0</v>
      </c>
      <c r="N537" s="1">
        <f>IF(ISNUMBER(SEARCH("Strom",Tabelle_Frageboegen[[#This Row],[Bisheriger Energieträger:]]))=TRUE,1,0)</f>
        <v>0</v>
      </c>
      <c r="O537" s="1">
        <f>IF(ISNUMBER(SEARCH("Wärmepumpe",Tabelle_Frageboegen[[#This Row],[Bisheriger Energieträger:]]))=TRUE,1,0)</f>
        <v>0</v>
      </c>
      <c r="P537" s="1">
        <f>IF(ISNUMBER(SEARCH("Holz",Tabelle_Frageboegen[[#This Row],[Bisheriger Energieträger:]]))=TRUE,1,0)</f>
        <v>0</v>
      </c>
      <c r="Q537" s="1">
        <f>IF(ISNUMBER(SEARCH("Pellets",Tabelle_Frageboegen[[#This Row],[Bisheriger Energieträger:]]))=TRUE,1,0)</f>
        <v>0</v>
      </c>
      <c r="R537" s="1">
        <f>IF(ISNUMBER(SEARCH("Hackschnitzel",Tabelle_Frageboegen[[#This Row],[Bisheriger Energieträger:]]))=TRUE,1,0)</f>
        <v>0</v>
      </c>
      <c r="S537" s="1">
        <f>IF(ISNUMBER(SEARCH("anderes",Tabelle_Frageboegen[[#This Row],[Bisheriger Energieträger:]]))=TRUE,1,0)</f>
        <v>0</v>
      </c>
      <c r="T537" s="2">
        <v>0</v>
      </c>
      <c r="U537" s="2">
        <v>0</v>
      </c>
      <c r="V537" s="2">
        <v>0</v>
      </c>
      <c r="W537" s="2">
        <v>0</v>
      </c>
      <c r="X537" s="2">
        <v>0</v>
      </c>
      <c r="Y537" s="2">
        <v>0</v>
      </c>
      <c r="Z537" s="2">
        <v>0</v>
      </c>
      <c r="AA537" s="2">
        <v>0</v>
      </c>
      <c r="AB537" s="3">
        <f>IF(SUM(Tabelle_Frageboegen[[#This Row],[Heizöl (l/a)]:[Holzhackschnitzel (Schüttraummeter/a):]])=0,1,0)</f>
        <v>1</v>
      </c>
    </row>
    <row r="538" spans="1:28" x14ac:dyDescent="0.25">
      <c r="A538" s="1">
        <v>523</v>
      </c>
      <c r="B538" s="1" t="s">
        <v>65</v>
      </c>
      <c r="C538" s="1" t="s">
        <v>143</v>
      </c>
      <c r="D538" s="1" t="s">
        <v>4</v>
      </c>
      <c r="E538" s="1">
        <f>IF(Tabelle_Frageboegen[[#This Row],[Anschlussinteresse:]]="ja",1,0)</f>
        <v>1</v>
      </c>
      <c r="F538" s="1">
        <f>IF(Tabelle_Frageboegen[[#This Row],[Anschlussinteresse:]]="ja &amp; unklar",1,0)</f>
        <v>0</v>
      </c>
      <c r="G538" s="1">
        <f>IF(Tabelle_Frageboegen[[#This Row],[Anschlussinteresse:]]="unklar",1,0)</f>
        <v>0</v>
      </c>
      <c r="H538" s="1">
        <f>IF(Tabelle_Frageboegen[[#This Row],[Anschlussinteresse:]]="nein &amp; unklar",1,0)</f>
        <v>0</v>
      </c>
      <c r="I538" s="1">
        <f>IF(Tabelle_Frageboegen[[#This Row],[Anschlussinteresse:]]="nein",1,0)</f>
        <v>0</v>
      </c>
      <c r="J538" s="1" t="s">
        <v>11</v>
      </c>
      <c r="K538" s="1">
        <f>IF(ISNUMBER(SEARCH("Heizöl",Tabelle_Frageboegen[[#This Row],[Bisheriger Energieträger:]]))=TRUE,1,0)</f>
        <v>0</v>
      </c>
      <c r="L538" s="1">
        <f>IF(ISNUMBER(SEARCH("Erdgas",Tabelle_Frageboegen[[#This Row],[Bisheriger Energieträger:]]))=TRUE,1,0)</f>
        <v>1</v>
      </c>
      <c r="M538" s="1">
        <f>IF(ISNUMBER(SEARCH("Flüssiggas",Tabelle_Frageboegen[[#This Row],[Bisheriger Energieträger:]]))=TRUE,1,0)</f>
        <v>0</v>
      </c>
      <c r="N538" s="1">
        <f>IF(ISNUMBER(SEARCH("Strom",Tabelle_Frageboegen[[#This Row],[Bisheriger Energieträger:]]))=TRUE,1,0)</f>
        <v>0</v>
      </c>
      <c r="O538" s="1">
        <f>IF(ISNUMBER(SEARCH("Wärmepumpe",Tabelle_Frageboegen[[#This Row],[Bisheriger Energieträger:]]))=TRUE,1,0)</f>
        <v>0</v>
      </c>
      <c r="P538" s="1">
        <f>IF(ISNUMBER(SEARCH("Holz",Tabelle_Frageboegen[[#This Row],[Bisheriger Energieträger:]]))=TRUE,1,0)</f>
        <v>0</v>
      </c>
      <c r="Q538" s="1">
        <f>IF(ISNUMBER(SEARCH("Pellets",Tabelle_Frageboegen[[#This Row],[Bisheriger Energieträger:]]))=TRUE,1,0)</f>
        <v>0</v>
      </c>
      <c r="R538" s="1">
        <f>IF(ISNUMBER(SEARCH("Hackschnitzel",Tabelle_Frageboegen[[#This Row],[Bisheriger Energieträger:]]))=TRUE,1,0)</f>
        <v>0</v>
      </c>
      <c r="S538" s="1">
        <f>IF(ISNUMBER(SEARCH("anderes",Tabelle_Frageboegen[[#This Row],[Bisheriger Energieträger:]]))=TRUE,1,0)</f>
        <v>0</v>
      </c>
      <c r="T538" s="2">
        <v>0</v>
      </c>
      <c r="U538" s="2">
        <v>2000</v>
      </c>
      <c r="V538" s="2">
        <v>0</v>
      </c>
      <c r="W538" s="2">
        <v>0</v>
      </c>
      <c r="X538" s="2">
        <v>0</v>
      </c>
      <c r="Y538" s="2">
        <v>0</v>
      </c>
      <c r="Z538" s="2">
        <v>0</v>
      </c>
      <c r="AA538" s="2">
        <v>0</v>
      </c>
      <c r="AB538" s="3">
        <f>IF(SUM(Tabelle_Frageboegen[[#This Row],[Heizöl (l/a)]:[Holzhackschnitzel (Schüttraummeter/a):]])=0,1,0)</f>
        <v>0</v>
      </c>
    </row>
    <row r="539" spans="1:28" x14ac:dyDescent="0.25">
      <c r="A539" s="1">
        <v>524</v>
      </c>
      <c r="B539" s="1" t="s">
        <v>71</v>
      </c>
      <c r="C539" s="1" t="s">
        <v>145</v>
      </c>
      <c r="D539" s="1" t="s">
        <v>4</v>
      </c>
      <c r="E539" s="1">
        <f>IF(Tabelle_Frageboegen[[#This Row],[Anschlussinteresse:]]="ja",1,0)</f>
        <v>1</v>
      </c>
      <c r="F539" s="1">
        <f>IF(Tabelle_Frageboegen[[#This Row],[Anschlussinteresse:]]="ja &amp; unklar",1,0)</f>
        <v>0</v>
      </c>
      <c r="G539" s="1">
        <f>IF(Tabelle_Frageboegen[[#This Row],[Anschlussinteresse:]]="unklar",1,0)</f>
        <v>0</v>
      </c>
      <c r="H539" s="1">
        <f>IF(Tabelle_Frageboegen[[#This Row],[Anschlussinteresse:]]="nein &amp; unklar",1,0)</f>
        <v>0</v>
      </c>
      <c r="I539" s="1">
        <f>IF(Tabelle_Frageboegen[[#This Row],[Anschlussinteresse:]]="nein",1,0)</f>
        <v>0</v>
      </c>
      <c r="J539" s="1" t="s">
        <v>10</v>
      </c>
      <c r="K539" s="1">
        <f>IF(ISNUMBER(SEARCH("Heizöl",Tabelle_Frageboegen[[#This Row],[Bisheriger Energieträger:]]))=TRUE,1,0)</f>
        <v>1</v>
      </c>
      <c r="L539" s="1">
        <f>IF(ISNUMBER(SEARCH("Erdgas",Tabelle_Frageboegen[[#This Row],[Bisheriger Energieträger:]]))=TRUE,1,0)</f>
        <v>0</v>
      </c>
      <c r="M539" s="1">
        <f>IF(ISNUMBER(SEARCH("Flüssiggas",Tabelle_Frageboegen[[#This Row],[Bisheriger Energieträger:]]))=TRUE,1,0)</f>
        <v>0</v>
      </c>
      <c r="N539" s="1">
        <f>IF(ISNUMBER(SEARCH("Strom",Tabelle_Frageboegen[[#This Row],[Bisheriger Energieträger:]]))=TRUE,1,0)</f>
        <v>0</v>
      </c>
      <c r="O539" s="1">
        <f>IF(ISNUMBER(SEARCH("Wärmepumpe",Tabelle_Frageboegen[[#This Row],[Bisheriger Energieträger:]]))=TRUE,1,0)</f>
        <v>0</v>
      </c>
      <c r="P539" s="1">
        <f>IF(ISNUMBER(SEARCH("Holz",Tabelle_Frageboegen[[#This Row],[Bisheriger Energieträger:]]))=TRUE,1,0)</f>
        <v>0</v>
      </c>
      <c r="Q539" s="1">
        <f>IF(ISNUMBER(SEARCH("Pellets",Tabelle_Frageboegen[[#This Row],[Bisheriger Energieträger:]]))=TRUE,1,0)</f>
        <v>0</v>
      </c>
      <c r="R539" s="1">
        <f>IF(ISNUMBER(SEARCH("Hackschnitzel",Tabelle_Frageboegen[[#This Row],[Bisheriger Energieträger:]]))=TRUE,1,0)</f>
        <v>0</v>
      </c>
      <c r="S539" s="1">
        <f>IF(ISNUMBER(SEARCH("anderes",Tabelle_Frageboegen[[#This Row],[Bisheriger Energieträger:]]))=TRUE,1,0)</f>
        <v>0</v>
      </c>
      <c r="T539" s="2">
        <v>1000</v>
      </c>
      <c r="U539" s="2">
        <v>0</v>
      </c>
      <c r="V539" s="2">
        <v>0</v>
      </c>
      <c r="W539" s="2">
        <v>0</v>
      </c>
      <c r="X539" s="2">
        <v>0</v>
      </c>
      <c r="Y539" s="2">
        <v>0</v>
      </c>
      <c r="Z539" s="2">
        <v>0</v>
      </c>
      <c r="AA539" s="2">
        <v>0</v>
      </c>
      <c r="AB539" s="3">
        <f>IF(SUM(Tabelle_Frageboegen[[#This Row],[Heizöl (l/a)]:[Holzhackschnitzel (Schüttraummeter/a):]])=0,1,0)</f>
        <v>0</v>
      </c>
    </row>
    <row r="540" spans="1:28" x14ac:dyDescent="0.25">
      <c r="A540" s="1">
        <v>525</v>
      </c>
      <c r="B540" s="1" t="s">
        <v>71</v>
      </c>
      <c r="C540" s="1" t="s">
        <v>145</v>
      </c>
      <c r="D540" s="1" t="s">
        <v>6</v>
      </c>
      <c r="E540" s="1">
        <f>IF(Tabelle_Frageboegen[[#This Row],[Anschlussinteresse:]]="ja",1,0)</f>
        <v>0</v>
      </c>
      <c r="F540" s="1">
        <f>IF(Tabelle_Frageboegen[[#This Row],[Anschlussinteresse:]]="ja &amp; unklar",1,0)</f>
        <v>0</v>
      </c>
      <c r="G540" s="1">
        <f>IF(Tabelle_Frageboegen[[#This Row],[Anschlussinteresse:]]="unklar",1,0)</f>
        <v>1</v>
      </c>
      <c r="H540" s="1">
        <f>IF(Tabelle_Frageboegen[[#This Row],[Anschlussinteresse:]]="nein &amp; unklar",1,0)</f>
        <v>0</v>
      </c>
      <c r="I540" s="1">
        <f>IF(Tabelle_Frageboegen[[#This Row],[Anschlussinteresse:]]="nein",1,0)</f>
        <v>0</v>
      </c>
      <c r="J540" s="1" t="s">
        <v>15</v>
      </c>
      <c r="K540" s="1">
        <f>IF(ISNUMBER(SEARCH("Heizöl",Tabelle_Frageboegen[[#This Row],[Bisheriger Energieträger:]]))=TRUE,1,0)</f>
        <v>0</v>
      </c>
      <c r="L540" s="1">
        <f>IF(ISNUMBER(SEARCH("Erdgas",Tabelle_Frageboegen[[#This Row],[Bisheriger Energieträger:]]))=TRUE,1,0)</f>
        <v>0</v>
      </c>
      <c r="M540" s="1">
        <f>IF(ISNUMBER(SEARCH("Flüssiggas",Tabelle_Frageboegen[[#This Row],[Bisheriger Energieträger:]]))=TRUE,1,0)</f>
        <v>0</v>
      </c>
      <c r="N540" s="1">
        <f>IF(ISNUMBER(SEARCH("Strom",Tabelle_Frageboegen[[#This Row],[Bisheriger Energieträger:]]))=TRUE,1,0)</f>
        <v>0</v>
      </c>
      <c r="O540" s="1">
        <f>IF(ISNUMBER(SEARCH("Wärmepumpe",Tabelle_Frageboegen[[#This Row],[Bisheriger Energieträger:]]))=TRUE,1,0)</f>
        <v>0</v>
      </c>
      <c r="P540" s="1">
        <f>IF(ISNUMBER(SEARCH("Holz",Tabelle_Frageboegen[[#This Row],[Bisheriger Energieträger:]]))=TRUE,1,0)</f>
        <v>1</v>
      </c>
      <c r="Q540" s="1">
        <f>IF(ISNUMBER(SEARCH("Pellets",Tabelle_Frageboegen[[#This Row],[Bisheriger Energieträger:]]))=TRUE,1,0)</f>
        <v>0</v>
      </c>
      <c r="R540" s="1">
        <f>IF(ISNUMBER(SEARCH("Hackschnitzel",Tabelle_Frageboegen[[#This Row],[Bisheriger Energieträger:]]))=TRUE,1,0)</f>
        <v>0</v>
      </c>
      <c r="S540" s="1">
        <f>IF(ISNUMBER(SEARCH("anderes",Tabelle_Frageboegen[[#This Row],[Bisheriger Energieträger:]]))=TRUE,1,0)</f>
        <v>0</v>
      </c>
      <c r="T540" s="2">
        <v>0</v>
      </c>
      <c r="U540" s="2">
        <v>0</v>
      </c>
      <c r="V540" s="2">
        <v>0</v>
      </c>
      <c r="W540" s="2">
        <v>0</v>
      </c>
      <c r="X540" s="2">
        <v>0</v>
      </c>
      <c r="Y540" s="2">
        <v>7</v>
      </c>
      <c r="Z540" s="2">
        <v>0</v>
      </c>
      <c r="AA540" s="2">
        <v>0</v>
      </c>
      <c r="AB540" s="3">
        <f>IF(SUM(Tabelle_Frageboegen[[#This Row],[Heizöl (l/a)]:[Holzhackschnitzel (Schüttraummeter/a):]])=0,1,0)</f>
        <v>0</v>
      </c>
    </row>
    <row r="541" spans="1:28" x14ac:dyDescent="0.25">
      <c r="A541" s="1">
        <v>526</v>
      </c>
      <c r="B541" s="1" t="s">
        <v>36</v>
      </c>
      <c r="C541" s="1" t="s">
        <v>140</v>
      </c>
      <c r="D541" s="1" t="s">
        <v>4</v>
      </c>
      <c r="E541" s="1">
        <f>IF(Tabelle_Frageboegen[[#This Row],[Anschlussinteresse:]]="ja",1,0)</f>
        <v>1</v>
      </c>
      <c r="F541" s="1">
        <f>IF(Tabelle_Frageboegen[[#This Row],[Anschlussinteresse:]]="ja &amp; unklar",1,0)</f>
        <v>0</v>
      </c>
      <c r="G541" s="1">
        <f>IF(Tabelle_Frageboegen[[#This Row],[Anschlussinteresse:]]="unklar",1,0)</f>
        <v>0</v>
      </c>
      <c r="H541" s="1">
        <f>IF(Tabelle_Frageboegen[[#This Row],[Anschlussinteresse:]]="nein &amp; unklar",1,0)</f>
        <v>0</v>
      </c>
      <c r="I541" s="1">
        <f>IF(Tabelle_Frageboegen[[#This Row],[Anschlussinteresse:]]="nein",1,0)</f>
        <v>0</v>
      </c>
      <c r="J541" s="1" t="s">
        <v>10</v>
      </c>
      <c r="K541" s="1">
        <f>IF(ISNUMBER(SEARCH("Heizöl",Tabelle_Frageboegen[[#This Row],[Bisheriger Energieträger:]]))=TRUE,1,0)</f>
        <v>1</v>
      </c>
      <c r="L541" s="1">
        <f>IF(ISNUMBER(SEARCH("Erdgas",Tabelle_Frageboegen[[#This Row],[Bisheriger Energieträger:]]))=TRUE,1,0)</f>
        <v>0</v>
      </c>
      <c r="M541" s="1">
        <f>IF(ISNUMBER(SEARCH("Flüssiggas",Tabelle_Frageboegen[[#This Row],[Bisheriger Energieträger:]]))=TRUE,1,0)</f>
        <v>0</v>
      </c>
      <c r="N541" s="1">
        <f>IF(ISNUMBER(SEARCH("Strom",Tabelle_Frageboegen[[#This Row],[Bisheriger Energieträger:]]))=TRUE,1,0)</f>
        <v>0</v>
      </c>
      <c r="O541" s="1">
        <f>IF(ISNUMBER(SEARCH("Wärmepumpe",Tabelle_Frageboegen[[#This Row],[Bisheriger Energieträger:]]))=TRUE,1,0)</f>
        <v>0</v>
      </c>
      <c r="P541" s="1">
        <f>IF(ISNUMBER(SEARCH("Holz",Tabelle_Frageboegen[[#This Row],[Bisheriger Energieträger:]]))=TRUE,1,0)</f>
        <v>0</v>
      </c>
      <c r="Q541" s="1">
        <f>IF(ISNUMBER(SEARCH("Pellets",Tabelle_Frageboegen[[#This Row],[Bisheriger Energieträger:]]))=TRUE,1,0)</f>
        <v>0</v>
      </c>
      <c r="R541" s="1">
        <f>IF(ISNUMBER(SEARCH("Hackschnitzel",Tabelle_Frageboegen[[#This Row],[Bisheriger Energieträger:]]))=TRUE,1,0)</f>
        <v>0</v>
      </c>
      <c r="S541" s="1">
        <f>IF(ISNUMBER(SEARCH("anderes",Tabelle_Frageboegen[[#This Row],[Bisheriger Energieträger:]]))=TRUE,1,0)</f>
        <v>0</v>
      </c>
      <c r="T541" s="2">
        <v>0</v>
      </c>
      <c r="U541" s="2">
        <v>0</v>
      </c>
      <c r="V541" s="2">
        <v>0</v>
      </c>
      <c r="W541" s="2">
        <v>0</v>
      </c>
      <c r="X541" s="2">
        <v>0</v>
      </c>
      <c r="Y541" s="2">
        <v>0</v>
      </c>
      <c r="Z541" s="2">
        <v>0</v>
      </c>
      <c r="AA541" s="2">
        <v>0</v>
      </c>
      <c r="AB541" s="3">
        <f>IF(SUM(Tabelle_Frageboegen[[#This Row],[Heizöl (l/a)]:[Holzhackschnitzel (Schüttraummeter/a):]])=0,1,0)</f>
        <v>1</v>
      </c>
    </row>
    <row r="542" spans="1:28" ht="30" x14ac:dyDescent="0.25">
      <c r="A542" s="1">
        <v>527</v>
      </c>
      <c r="B542" s="1" t="s">
        <v>68</v>
      </c>
      <c r="C542" s="1" t="s">
        <v>143</v>
      </c>
      <c r="D542" s="1" t="s">
        <v>8</v>
      </c>
      <c r="E542" s="1">
        <f>IF(Tabelle_Frageboegen[[#This Row],[Anschlussinteresse:]]="ja",1,0)</f>
        <v>0</v>
      </c>
      <c r="F542" s="1">
        <f>IF(Tabelle_Frageboegen[[#This Row],[Anschlussinteresse:]]="ja &amp; unklar",1,0)</f>
        <v>0</v>
      </c>
      <c r="G542" s="1">
        <f>IF(Tabelle_Frageboegen[[#This Row],[Anschlussinteresse:]]="unklar",1,0)</f>
        <v>0</v>
      </c>
      <c r="H542" s="1">
        <f>IF(Tabelle_Frageboegen[[#This Row],[Anschlussinteresse:]]="nein &amp; unklar",1,0)</f>
        <v>0</v>
      </c>
      <c r="I542" s="1">
        <f>IF(Tabelle_Frageboegen[[#This Row],[Anschlussinteresse:]]="nein",1,0)</f>
        <v>1</v>
      </c>
      <c r="J542" s="1" t="s">
        <v>14</v>
      </c>
      <c r="K542" s="1">
        <f>IF(ISNUMBER(SEARCH("Heizöl",Tabelle_Frageboegen[[#This Row],[Bisheriger Energieträger:]]))=TRUE,1,0)</f>
        <v>0</v>
      </c>
      <c r="L542" s="1">
        <f>IF(ISNUMBER(SEARCH("Erdgas",Tabelle_Frageboegen[[#This Row],[Bisheriger Energieträger:]]))=TRUE,1,0)</f>
        <v>0</v>
      </c>
      <c r="M542" s="1">
        <f>IF(ISNUMBER(SEARCH("Flüssiggas",Tabelle_Frageboegen[[#This Row],[Bisheriger Energieträger:]]))=TRUE,1,0)</f>
        <v>0</v>
      </c>
      <c r="N542" s="1">
        <f>IF(ISNUMBER(SEARCH("Strom",Tabelle_Frageboegen[[#This Row],[Bisheriger Energieträger:]]))=TRUE,1,0)</f>
        <v>0</v>
      </c>
      <c r="O542" s="1">
        <f>IF(ISNUMBER(SEARCH("Wärmepumpe",Tabelle_Frageboegen[[#This Row],[Bisheriger Energieträger:]]))=TRUE,1,0)</f>
        <v>1</v>
      </c>
      <c r="P542" s="1">
        <f>IF(ISNUMBER(SEARCH("Holz",Tabelle_Frageboegen[[#This Row],[Bisheriger Energieträger:]]))=TRUE,1,0)</f>
        <v>0</v>
      </c>
      <c r="Q542" s="1">
        <f>IF(ISNUMBER(SEARCH("Pellets",Tabelle_Frageboegen[[#This Row],[Bisheriger Energieträger:]]))=TRUE,1,0)</f>
        <v>0</v>
      </c>
      <c r="R542" s="1">
        <f>IF(ISNUMBER(SEARCH("Hackschnitzel",Tabelle_Frageboegen[[#This Row],[Bisheriger Energieträger:]]))=TRUE,1,0)</f>
        <v>0</v>
      </c>
      <c r="S542" s="1">
        <f>IF(ISNUMBER(SEARCH("anderes",Tabelle_Frageboegen[[#This Row],[Bisheriger Energieträger:]]))=TRUE,1,0)</f>
        <v>0</v>
      </c>
      <c r="T542" s="2">
        <v>0</v>
      </c>
      <c r="U542" s="2">
        <v>0</v>
      </c>
      <c r="V542" s="2">
        <v>0</v>
      </c>
      <c r="W542" s="2">
        <v>0</v>
      </c>
      <c r="X542" s="2">
        <v>6861</v>
      </c>
      <c r="Y542" s="2">
        <v>0</v>
      </c>
      <c r="Z542" s="2">
        <v>0</v>
      </c>
      <c r="AA542" s="2">
        <v>0</v>
      </c>
      <c r="AB542" s="3">
        <f>IF(SUM(Tabelle_Frageboegen[[#This Row],[Heizöl (l/a)]:[Holzhackschnitzel (Schüttraummeter/a):]])=0,1,0)</f>
        <v>0</v>
      </c>
    </row>
    <row r="543" spans="1:28" x14ac:dyDescent="0.25">
      <c r="A543" s="1">
        <v>528</v>
      </c>
      <c r="B543" s="1" t="s">
        <v>40</v>
      </c>
      <c r="C543" s="1" t="s">
        <v>142</v>
      </c>
      <c r="D543" s="1" t="s">
        <v>8</v>
      </c>
      <c r="E543" s="1">
        <f>IF(Tabelle_Frageboegen[[#This Row],[Anschlussinteresse:]]="ja",1,0)</f>
        <v>0</v>
      </c>
      <c r="F543" s="1">
        <f>IF(Tabelle_Frageboegen[[#This Row],[Anschlussinteresse:]]="ja &amp; unklar",1,0)</f>
        <v>0</v>
      </c>
      <c r="G543" s="1">
        <f>IF(Tabelle_Frageboegen[[#This Row],[Anschlussinteresse:]]="unklar",1,0)</f>
        <v>0</v>
      </c>
      <c r="H543" s="1">
        <f>IF(Tabelle_Frageboegen[[#This Row],[Anschlussinteresse:]]="nein &amp; unklar",1,0)</f>
        <v>0</v>
      </c>
      <c r="I543" s="1">
        <f>IF(Tabelle_Frageboegen[[#This Row],[Anschlussinteresse:]]="nein",1,0)</f>
        <v>1</v>
      </c>
      <c r="J543" s="1" t="s">
        <v>11</v>
      </c>
      <c r="K543" s="1">
        <f>IF(ISNUMBER(SEARCH("Heizöl",Tabelle_Frageboegen[[#This Row],[Bisheriger Energieträger:]]))=TRUE,1,0)</f>
        <v>0</v>
      </c>
      <c r="L543" s="1">
        <f>IF(ISNUMBER(SEARCH("Erdgas",Tabelle_Frageboegen[[#This Row],[Bisheriger Energieträger:]]))=TRUE,1,0)</f>
        <v>1</v>
      </c>
      <c r="M543" s="1">
        <f>IF(ISNUMBER(SEARCH("Flüssiggas",Tabelle_Frageboegen[[#This Row],[Bisheriger Energieträger:]]))=TRUE,1,0)</f>
        <v>0</v>
      </c>
      <c r="N543" s="1">
        <f>IF(ISNUMBER(SEARCH("Strom",Tabelle_Frageboegen[[#This Row],[Bisheriger Energieträger:]]))=TRUE,1,0)</f>
        <v>0</v>
      </c>
      <c r="O543" s="1">
        <f>IF(ISNUMBER(SEARCH("Wärmepumpe",Tabelle_Frageboegen[[#This Row],[Bisheriger Energieträger:]]))=TRUE,1,0)</f>
        <v>0</v>
      </c>
      <c r="P543" s="1">
        <f>IF(ISNUMBER(SEARCH("Holz",Tabelle_Frageboegen[[#This Row],[Bisheriger Energieträger:]]))=TRUE,1,0)</f>
        <v>0</v>
      </c>
      <c r="Q543" s="1">
        <f>IF(ISNUMBER(SEARCH("Pellets",Tabelle_Frageboegen[[#This Row],[Bisheriger Energieträger:]]))=TRUE,1,0)</f>
        <v>0</v>
      </c>
      <c r="R543" s="1">
        <f>IF(ISNUMBER(SEARCH("Hackschnitzel",Tabelle_Frageboegen[[#This Row],[Bisheriger Energieträger:]]))=TRUE,1,0)</f>
        <v>0</v>
      </c>
      <c r="S543" s="1">
        <f>IF(ISNUMBER(SEARCH("anderes",Tabelle_Frageboegen[[#This Row],[Bisheriger Energieträger:]]))=TRUE,1,0)</f>
        <v>0</v>
      </c>
      <c r="T543" s="2">
        <v>0</v>
      </c>
      <c r="U543" s="2">
        <v>1090.909090909091</v>
      </c>
      <c r="V543" s="2">
        <v>0</v>
      </c>
      <c r="W543" s="2">
        <v>0</v>
      </c>
      <c r="X543" s="2">
        <v>0</v>
      </c>
      <c r="Y543" s="2">
        <v>0</v>
      </c>
      <c r="Z543" s="2">
        <v>0</v>
      </c>
      <c r="AA543" s="2">
        <v>0</v>
      </c>
      <c r="AB543" s="3">
        <f>IF(SUM(Tabelle_Frageboegen[[#This Row],[Heizöl (l/a)]:[Holzhackschnitzel (Schüttraummeter/a):]])=0,1,0)</f>
        <v>0</v>
      </c>
    </row>
    <row r="544" spans="1:28" ht="30" x14ac:dyDescent="0.25">
      <c r="A544" s="1">
        <v>529</v>
      </c>
      <c r="B544" s="1" t="s">
        <v>68</v>
      </c>
      <c r="C544" s="1" t="s">
        <v>143</v>
      </c>
      <c r="D544" s="1" t="s">
        <v>8</v>
      </c>
      <c r="E544" s="1">
        <f>IF(Tabelle_Frageboegen[[#This Row],[Anschlussinteresse:]]="ja",1,0)</f>
        <v>0</v>
      </c>
      <c r="F544" s="1">
        <f>IF(Tabelle_Frageboegen[[#This Row],[Anschlussinteresse:]]="ja &amp; unklar",1,0)</f>
        <v>0</v>
      </c>
      <c r="G544" s="1">
        <f>IF(Tabelle_Frageboegen[[#This Row],[Anschlussinteresse:]]="unklar",1,0)</f>
        <v>0</v>
      </c>
      <c r="H544" s="1">
        <f>IF(Tabelle_Frageboegen[[#This Row],[Anschlussinteresse:]]="nein &amp; unklar",1,0)</f>
        <v>0</v>
      </c>
      <c r="I544" s="1">
        <f>IF(Tabelle_Frageboegen[[#This Row],[Anschlussinteresse:]]="nein",1,0)</f>
        <v>1</v>
      </c>
      <c r="J544" s="1"/>
      <c r="K544" s="1">
        <f>IF(ISNUMBER(SEARCH("Heizöl",Tabelle_Frageboegen[[#This Row],[Bisheriger Energieträger:]]))=TRUE,1,0)</f>
        <v>0</v>
      </c>
      <c r="L544" s="1">
        <f>IF(ISNUMBER(SEARCH("Erdgas",Tabelle_Frageboegen[[#This Row],[Bisheriger Energieträger:]]))=TRUE,1,0)</f>
        <v>0</v>
      </c>
      <c r="M544" s="1">
        <f>IF(ISNUMBER(SEARCH("Flüssiggas",Tabelle_Frageboegen[[#This Row],[Bisheriger Energieträger:]]))=TRUE,1,0)</f>
        <v>0</v>
      </c>
      <c r="N544" s="1">
        <f>IF(ISNUMBER(SEARCH("Strom",Tabelle_Frageboegen[[#This Row],[Bisheriger Energieträger:]]))=TRUE,1,0)</f>
        <v>0</v>
      </c>
      <c r="O544" s="1">
        <f>IF(ISNUMBER(SEARCH("Wärmepumpe",Tabelle_Frageboegen[[#This Row],[Bisheriger Energieträger:]]))=TRUE,1,0)</f>
        <v>0</v>
      </c>
      <c r="P544" s="1">
        <f>IF(ISNUMBER(SEARCH("Holz",Tabelle_Frageboegen[[#This Row],[Bisheriger Energieträger:]]))=TRUE,1,0)</f>
        <v>0</v>
      </c>
      <c r="Q544" s="1">
        <f>IF(ISNUMBER(SEARCH("Pellets",Tabelle_Frageboegen[[#This Row],[Bisheriger Energieträger:]]))=TRUE,1,0)</f>
        <v>0</v>
      </c>
      <c r="R544" s="1">
        <f>IF(ISNUMBER(SEARCH("Hackschnitzel",Tabelle_Frageboegen[[#This Row],[Bisheriger Energieträger:]]))=TRUE,1,0)</f>
        <v>0</v>
      </c>
      <c r="S544" s="1">
        <f>IF(ISNUMBER(SEARCH("anderes",Tabelle_Frageboegen[[#This Row],[Bisheriger Energieträger:]]))=TRUE,1,0)</f>
        <v>0</v>
      </c>
      <c r="T544" s="2">
        <v>0</v>
      </c>
      <c r="U544" s="2">
        <v>0</v>
      </c>
      <c r="V544" s="2">
        <v>0</v>
      </c>
      <c r="W544" s="2">
        <v>0</v>
      </c>
      <c r="X544" s="2">
        <v>0</v>
      </c>
      <c r="Y544" s="2">
        <v>0</v>
      </c>
      <c r="Z544" s="2">
        <v>0</v>
      </c>
      <c r="AA544" s="2">
        <v>0</v>
      </c>
      <c r="AB544" s="3">
        <f>IF(SUM(Tabelle_Frageboegen[[#This Row],[Heizöl (l/a)]:[Holzhackschnitzel (Schüttraummeter/a):]])=0,1,0)</f>
        <v>1</v>
      </c>
    </row>
    <row r="545" spans="1:28" x14ac:dyDescent="0.25">
      <c r="A545" s="1">
        <v>530</v>
      </c>
      <c r="B545" s="1" t="s">
        <v>66</v>
      </c>
      <c r="C545" s="1" t="s">
        <v>143</v>
      </c>
      <c r="D545" s="1" t="s">
        <v>4</v>
      </c>
      <c r="E545" s="1">
        <f>IF(Tabelle_Frageboegen[[#This Row],[Anschlussinteresse:]]="ja",1,0)</f>
        <v>1</v>
      </c>
      <c r="F545" s="1">
        <f>IF(Tabelle_Frageboegen[[#This Row],[Anschlussinteresse:]]="ja &amp; unklar",1,0)</f>
        <v>0</v>
      </c>
      <c r="G545" s="1">
        <f>IF(Tabelle_Frageboegen[[#This Row],[Anschlussinteresse:]]="unklar",1,0)</f>
        <v>0</v>
      </c>
      <c r="H545" s="1">
        <f>IF(Tabelle_Frageboegen[[#This Row],[Anschlussinteresse:]]="nein &amp; unklar",1,0)</f>
        <v>0</v>
      </c>
      <c r="I545" s="1">
        <f>IF(Tabelle_Frageboegen[[#This Row],[Anschlussinteresse:]]="nein",1,0)</f>
        <v>0</v>
      </c>
      <c r="J545" s="1" t="s">
        <v>53</v>
      </c>
      <c r="K545" s="1">
        <f>IF(ISNUMBER(SEARCH("Heizöl",Tabelle_Frageboegen[[#This Row],[Bisheriger Energieträger:]]))=TRUE,1,0)</f>
        <v>0</v>
      </c>
      <c r="L545" s="1">
        <f>IF(ISNUMBER(SEARCH("Erdgas",Tabelle_Frageboegen[[#This Row],[Bisheriger Energieträger:]]))=TRUE,1,0)</f>
        <v>1</v>
      </c>
      <c r="M545" s="1">
        <f>IF(ISNUMBER(SEARCH("Flüssiggas",Tabelle_Frageboegen[[#This Row],[Bisheriger Energieträger:]]))=TRUE,1,0)</f>
        <v>0</v>
      </c>
      <c r="N545" s="1">
        <f>IF(ISNUMBER(SEARCH("Strom",Tabelle_Frageboegen[[#This Row],[Bisheriger Energieträger:]]))=TRUE,1,0)</f>
        <v>0</v>
      </c>
      <c r="O545" s="1">
        <f>IF(ISNUMBER(SEARCH("Wärmepumpe",Tabelle_Frageboegen[[#This Row],[Bisheriger Energieträger:]]))=TRUE,1,0)</f>
        <v>0</v>
      </c>
      <c r="P545" s="1">
        <f>IF(ISNUMBER(SEARCH("Holz",Tabelle_Frageboegen[[#This Row],[Bisheriger Energieträger:]]))=TRUE,1,0)</f>
        <v>1</v>
      </c>
      <c r="Q545" s="1">
        <f>IF(ISNUMBER(SEARCH("Pellets",Tabelle_Frageboegen[[#This Row],[Bisheriger Energieträger:]]))=TRUE,1,0)</f>
        <v>0</v>
      </c>
      <c r="R545" s="1">
        <f>IF(ISNUMBER(SEARCH("Hackschnitzel",Tabelle_Frageboegen[[#This Row],[Bisheriger Energieträger:]]))=TRUE,1,0)</f>
        <v>0</v>
      </c>
      <c r="S545" s="1">
        <f>IF(ISNUMBER(SEARCH("anderes",Tabelle_Frageboegen[[#This Row],[Bisheriger Energieträger:]]))=TRUE,1,0)</f>
        <v>0</v>
      </c>
      <c r="T545" s="2">
        <v>0</v>
      </c>
      <c r="U545" s="2">
        <v>1000</v>
      </c>
      <c r="V545" s="2">
        <v>0</v>
      </c>
      <c r="W545" s="2">
        <v>0</v>
      </c>
      <c r="X545" s="2">
        <v>0</v>
      </c>
      <c r="Y545" s="2">
        <v>4</v>
      </c>
      <c r="Z545" s="2">
        <v>0</v>
      </c>
      <c r="AA545" s="2">
        <v>0</v>
      </c>
      <c r="AB545" s="3">
        <f>IF(SUM(Tabelle_Frageboegen[[#This Row],[Heizöl (l/a)]:[Holzhackschnitzel (Schüttraummeter/a):]])=0,1,0)</f>
        <v>0</v>
      </c>
    </row>
    <row r="546" spans="1:28" x14ac:dyDescent="0.25">
      <c r="A546" s="1">
        <v>531</v>
      </c>
      <c r="B546" s="1" t="s">
        <v>57</v>
      </c>
      <c r="C546" s="1" t="s">
        <v>140</v>
      </c>
      <c r="D546" s="1" t="s">
        <v>4</v>
      </c>
      <c r="E546" s="1">
        <f>IF(Tabelle_Frageboegen[[#This Row],[Anschlussinteresse:]]="ja",1,0)</f>
        <v>1</v>
      </c>
      <c r="F546" s="1">
        <f>IF(Tabelle_Frageboegen[[#This Row],[Anschlussinteresse:]]="ja &amp; unklar",1,0)</f>
        <v>0</v>
      </c>
      <c r="G546" s="1">
        <f>IF(Tabelle_Frageboegen[[#This Row],[Anschlussinteresse:]]="unklar",1,0)</f>
        <v>0</v>
      </c>
      <c r="H546" s="1">
        <f>IF(Tabelle_Frageboegen[[#This Row],[Anschlussinteresse:]]="nein &amp; unklar",1,0)</f>
        <v>0</v>
      </c>
      <c r="I546" s="1">
        <f>IF(Tabelle_Frageboegen[[#This Row],[Anschlussinteresse:]]="nein",1,0)</f>
        <v>0</v>
      </c>
      <c r="J546" s="1" t="s">
        <v>10</v>
      </c>
      <c r="K546" s="1">
        <f>IF(ISNUMBER(SEARCH("Heizöl",Tabelle_Frageboegen[[#This Row],[Bisheriger Energieträger:]]))=TRUE,1,0)</f>
        <v>1</v>
      </c>
      <c r="L546" s="1">
        <f>IF(ISNUMBER(SEARCH("Erdgas",Tabelle_Frageboegen[[#This Row],[Bisheriger Energieträger:]]))=TRUE,1,0)</f>
        <v>0</v>
      </c>
      <c r="M546" s="1">
        <f>IF(ISNUMBER(SEARCH("Flüssiggas",Tabelle_Frageboegen[[#This Row],[Bisheriger Energieträger:]]))=TRUE,1,0)</f>
        <v>0</v>
      </c>
      <c r="N546" s="1">
        <f>IF(ISNUMBER(SEARCH("Strom",Tabelle_Frageboegen[[#This Row],[Bisheriger Energieträger:]]))=TRUE,1,0)</f>
        <v>0</v>
      </c>
      <c r="O546" s="1">
        <f>IF(ISNUMBER(SEARCH("Wärmepumpe",Tabelle_Frageboegen[[#This Row],[Bisheriger Energieträger:]]))=TRUE,1,0)</f>
        <v>0</v>
      </c>
      <c r="P546" s="1">
        <f>IF(ISNUMBER(SEARCH("Holz",Tabelle_Frageboegen[[#This Row],[Bisheriger Energieträger:]]))=TRUE,1,0)</f>
        <v>0</v>
      </c>
      <c r="Q546" s="1">
        <f>IF(ISNUMBER(SEARCH("Pellets",Tabelle_Frageboegen[[#This Row],[Bisheriger Energieträger:]]))=TRUE,1,0)</f>
        <v>0</v>
      </c>
      <c r="R546" s="1">
        <f>IF(ISNUMBER(SEARCH("Hackschnitzel",Tabelle_Frageboegen[[#This Row],[Bisheriger Energieträger:]]))=TRUE,1,0)</f>
        <v>0</v>
      </c>
      <c r="S546" s="1">
        <f>IF(ISNUMBER(SEARCH("anderes",Tabelle_Frageboegen[[#This Row],[Bisheriger Energieträger:]]))=TRUE,1,0)</f>
        <v>0</v>
      </c>
      <c r="T546" s="2">
        <v>1300</v>
      </c>
      <c r="U546" s="2">
        <v>0</v>
      </c>
      <c r="V546" s="2">
        <v>0</v>
      </c>
      <c r="W546" s="2">
        <v>0</v>
      </c>
      <c r="X546" s="2">
        <v>0</v>
      </c>
      <c r="Y546" s="2">
        <v>0</v>
      </c>
      <c r="Z546" s="2">
        <v>0</v>
      </c>
      <c r="AA546" s="2">
        <v>0</v>
      </c>
      <c r="AB546" s="3">
        <f>IF(SUM(Tabelle_Frageboegen[[#This Row],[Heizöl (l/a)]:[Holzhackschnitzel (Schüttraummeter/a):]])=0,1,0)</f>
        <v>0</v>
      </c>
    </row>
    <row r="547" spans="1:28" x14ac:dyDescent="0.25">
      <c r="A547" s="1">
        <v>532</v>
      </c>
      <c r="B547" s="1" t="s">
        <v>104</v>
      </c>
      <c r="C547" s="1" t="s">
        <v>140</v>
      </c>
      <c r="D547" s="1" t="s">
        <v>8</v>
      </c>
      <c r="E547" s="1">
        <f>IF(Tabelle_Frageboegen[[#This Row],[Anschlussinteresse:]]="ja",1,0)</f>
        <v>0</v>
      </c>
      <c r="F547" s="1">
        <f>IF(Tabelle_Frageboegen[[#This Row],[Anschlussinteresse:]]="ja &amp; unklar",1,0)</f>
        <v>0</v>
      </c>
      <c r="G547" s="1">
        <f>IF(Tabelle_Frageboegen[[#This Row],[Anschlussinteresse:]]="unklar",1,0)</f>
        <v>0</v>
      </c>
      <c r="H547" s="1">
        <f>IF(Tabelle_Frageboegen[[#This Row],[Anschlussinteresse:]]="nein &amp; unklar",1,0)</f>
        <v>0</v>
      </c>
      <c r="I547" s="1">
        <f>IF(Tabelle_Frageboegen[[#This Row],[Anschlussinteresse:]]="nein",1,0)</f>
        <v>1</v>
      </c>
      <c r="J547" s="1" t="s">
        <v>10</v>
      </c>
      <c r="K547" s="1">
        <f>IF(ISNUMBER(SEARCH("Heizöl",Tabelle_Frageboegen[[#This Row],[Bisheriger Energieträger:]]))=TRUE,1,0)</f>
        <v>1</v>
      </c>
      <c r="L547" s="1">
        <f>IF(ISNUMBER(SEARCH("Erdgas",Tabelle_Frageboegen[[#This Row],[Bisheriger Energieträger:]]))=TRUE,1,0)</f>
        <v>0</v>
      </c>
      <c r="M547" s="1">
        <f>IF(ISNUMBER(SEARCH("Flüssiggas",Tabelle_Frageboegen[[#This Row],[Bisheriger Energieträger:]]))=TRUE,1,0)</f>
        <v>0</v>
      </c>
      <c r="N547" s="1">
        <f>IF(ISNUMBER(SEARCH("Strom",Tabelle_Frageboegen[[#This Row],[Bisheriger Energieträger:]]))=TRUE,1,0)</f>
        <v>0</v>
      </c>
      <c r="O547" s="1">
        <f>IF(ISNUMBER(SEARCH("Wärmepumpe",Tabelle_Frageboegen[[#This Row],[Bisheriger Energieträger:]]))=TRUE,1,0)</f>
        <v>0</v>
      </c>
      <c r="P547" s="1">
        <f>IF(ISNUMBER(SEARCH("Holz",Tabelle_Frageboegen[[#This Row],[Bisheriger Energieträger:]]))=TRUE,1,0)</f>
        <v>0</v>
      </c>
      <c r="Q547" s="1">
        <f>IF(ISNUMBER(SEARCH("Pellets",Tabelle_Frageboegen[[#This Row],[Bisheriger Energieträger:]]))=TRUE,1,0)</f>
        <v>0</v>
      </c>
      <c r="R547" s="1">
        <f>IF(ISNUMBER(SEARCH("Hackschnitzel",Tabelle_Frageboegen[[#This Row],[Bisheriger Energieträger:]]))=TRUE,1,0)</f>
        <v>0</v>
      </c>
      <c r="S547" s="1">
        <f>IF(ISNUMBER(SEARCH("anderes",Tabelle_Frageboegen[[#This Row],[Bisheriger Energieträger:]]))=TRUE,1,0)</f>
        <v>0</v>
      </c>
      <c r="T547" s="2">
        <v>1000</v>
      </c>
      <c r="U547" s="2">
        <v>0</v>
      </c>
      <c r="V547" s="2">
        <v>0</v>
      </c>
      <c r="W547" s="2">
        <v>0</v>
      </c>
      <c r="X547" s="2">
        <v>0</v>
      </c>
      <c r="Y547" s="2">
        <v>0</v>
      </c>
      <c r="Z547" s="2">
        <v>0</v>
      </c>
      <c r="AA547" s="2">
        <v>0</v>
      </c>
      <c r="AB547" s="3">
        <f>IF(SUM(Tabelle_Frageboegen[[#This Row],[Heizöl (l/a)]:[Holzhackschnitzel (Schüttraummeter/a):]])=0,1,0)</f>
        <v>0</v>
      </c>
    </row>
    <row r="548" spans="1:28" x14ac:dyDescent="0.25">
      <c r="A548" s="1">
        <v>533</v>
      </c>
      <c r="B548" s="1" t="s">
        <v>45</v>
      </c>
      <c r="C548" s="1" t="s">
        <v>140</v>
      </c>
      <c r="D548" s="1" t="s">
        <v>6</v>
      </c>
      <c r="E548" s="1">
        <f>IF(Tabelle_Frageboegen[[#This Row],[Anschlussinteresse:]]="ja",1,0)</f>
        <v>0</v>
      </c>
      <c r="F548" s="1">
        <f>IF(Tabelle_Frageboegen[[#This Row],[Anschlussinteresse:]]="ja &amp; unklar",1,0)</f>
        <v>0</v>
      </c>
      <c r="G548" s="1">
        <f>IF(Tabelle_Frageboegen[[#This Row],[Anschlussinteresse:]]="unklar",1,0)</f>
        <v>1</v>
      </c>
      <c r="H548" s="1">
        <f>IF(Tabelle_Frageboegen[[#This Row],[Anschlussinteresse:]]="nein &amp; unklar",1,0)</f>
        <v>0</v>
      </c>
      <c r="I548" s="1">
        <f>IF(Tabelle_Frageboegen[[#This Row],[Anschlussinteresse:]]="nein",1,0)</f>
        <v>0</v>
      </c>
      <c r="J548" s="1" t="s">
        <v>53</v>
      </c>
      <c r="K548" s="1">
        <f>IF(ISNUMBER(SEARCH("Heizöl",Tabelle_Frageboegen[[#This Row],[Bisheriger Energieträger:]]))=TRUE,1,0)</f>
        <v>0</v>
      </c>
      <c r="L548" s="1">
        <f>IF(ISNUMBER(SEARCH("Erdgas",Tabelle_Frageboegen[[#This Row],[Bisheriger Energieträger:]]))=TRUE,1,0)</f>
        <v>1</v>
      </c>
      <c r="M548" s="1">
        <f>IF(ISNUMBER(SEARCH("Flüssiggas",Tabelle_Frageboegen[[#This Row],[Bisheriger Energieträger:]]))=TRUE,1,0)</f>
        <v>0</v>
      </c>
      <c r="N548" s="1">
        <f>IF(ISNUMBER(SEARCH("Strom",Tabelle_Frageboegen[[#This Row],[Bisheriger Energieträger:]]))=TRUE,1,0)</f>
        <v>0</v>
      </c>
      <c r="O548" s="1">
        <f>IF(ISNUMBER(SEARCH("Wärmepumpe",Tabelle_Frageboegen[[#This Row],[Bisheriger Energieträger:]]))=TRUE,1,0)</f>
        <v>0</v>
      </c>
      <c r="P548" s="1">
        <f>IF(ISNUMBER(SEARCH("Holz",Tabelle_Frageboegen[[#This Row],[Bisheriger Energieträger:]]))=TRUE,1,0)</f>
        <v>1</v>
      </c>
      <c r="Q548" s="1">
        <f>IF(ISNUMBER(SEARCH("Pellets",Tabelle_Frageboegen[[#This Row],[Bisheriger Energieträger:]]))=TRUE,1,0)</f>
        <v>0</v>
      </c>
      <c r="R548" s="1">
        <f>IF(ISNUMBER(SEARCH("Hackschnitzel",Tabelle_Frageboegen[[#This Row],[Bisheriger Energieträger:]]))=TRUE,1,0)</f>
        <v>0</v>
      </c>
      <c r="S548" s="1">
        <f>IF(ISNUMBER(SEARCH("anderes",Tabelle_Frageboegen[[#This Row],[Bisheriger Energieträger:]]))=TRUE,1,0)</f>
        <v>0</v>
      </c>
      <c r="T548" s="2">
        <v>0</v>
      </c>
      <c r="U548" s="2">
        <v>1400</v>
      </c>
      <c r="V548" s="2">
        <v>0</v>
      </c>
      <c r="W548" s="2">
        <v>0</v>
      </c>
      <c r="X548" s="2">
        <v>0</v>
      </c>
      <c r="Y548" s="2">
        <v>2</v>
      </c>
      <c r="Z548" s="2">
        <v>0</v>
      </c>
      <c r="AA548" s="2">
        <v>0</v>
      </c>
      <c r="AB548" s="3">
        <f>IF(SUM(Tabelle_Frageboegen[[#This Row],[Heizöl (l/a)]:[Holzhackschnitzel (Schüttraummeter/a):]])=0,1,0)</f>
        <v>0</v>
      </c>
    </row>
    <row r="549" spans="1:28" x14ac:dyDescent="0.25">
      <c r="A549" s="1">
        <v>534</v>
      </c>
      <c r="B549" s="1" t="s">
        <v>36</v>
      </c>
      <c r="C549" s="1" t="s">
        <v>140</v>
      </c>
      <c r="D549" s="1" t="s">
        <v>4</v>
      </c>
      <c r="E549" s="1">
        <f>IF(Tabelle_Frageboegen[[#This Row],[Anschlussinteresse:]]="ja",1,0)</f>
        <v>1</v>
      </c>
      <c r="F549" s="1">
        <f>IF(Tabelle_Frageboegen[[#This Row],[Anschlussinteresse:]]="ja &amp; unklar",1,0)</f>
        <v>0</v>
      </c>
      <c r="G549" s="1">
        <f>IF(Tabelle_Frageboegen[[#This Row],[Anschlussinteresse:]]="unklar",1,0)</f>
        <v>0</v>
      </c>
      <c r="H549" s="1">
        <f>IF(Tabelle_Frageboegen[[#This Row],[Anschlussinteresse:]]="nein &amp; unklar",1,0)</f>
        <v>0</v>
      </c>
      <c r="I549" s="1">
        <f>IF(Tabelle_Frageboegen[[#This Row],[Anschlussinteresse:]]="nein",1,0)</f>
        <v>0</v>
      </c>
      <c r="J549" s="1" t="s">
        <v>10</v>
      </c>
      <c r="K549" s="1">
        <f>IF(ISNUMBER(SEARCH("Heizöl",Tabelle_Frageboegen[[#This Row],[Bisheriger Energieträger:]]))=TRUE,1,0)</f>
        <v>1</v>
      </c>
      <c r="L549" s="1">
        <f>IF(ISNUMBER(SEARCH("Erdgas",Tabelle_Frageboegen[[#This Row],[Bisheriger Energieträger:]]))=TRUE,1,0)</f>
        <v>0</v>
      </c>
      <c r="M549" s="1">
        <f>IF(ISNUMBER(SEARCH("Flüssiggas",Tabelle_Frageboegen[[#This Row],[Bisheriger Energieträger:]]))=TRUE,1,0)</f>
        <v>0</v>
      </c>
      <c r="N549" s="1">
        <f>IF(ISNUMBER(SEARCH("Strom",Tabelle_Frageboegen[[#This Row],[Bisheriger Energieträger:]]))=TRUE,1,0)</f>
        <v>0</v>
      </c>
      <c r="O549" s="1">
        <f>IF(ISNUMBER(SEARCH("Wärmepumpe",Tabelle_Frageboegen[[#This Row],[Bisheriger Energieträger:]]))=TRUE,1,0)</f>
        <v>0</v>
      </c>
      <c r="P549" s="1">
        <f>IF(ISNUMBER(SEARCH("Holz",Tabelle_Frageboegen[[#This Row],[Bisheriger Energieträger:]]))=TRUE,1,0)</f>
        <v>0</v>
      </c>
      <c r="Q549" s="1">
        <f>IF(ISNUMBER(SEARCH("Pellets",Tabelle_Frageboegen[[#This Row],[Bisheriger Energieträger:]]))=TRUE,1,0)</f>
        <v>0</v>
      </c>
      <c r="R549" s="1">
        <f>IF(ISNUMBER(SEARCH("Hackschnitzel",Tabelle_Frageboegen[[#This Row],[Bisheriger Energieträger:]]))=TRUE,1,0)</f>
        <v>0</v>
      </c>
      <c r="S549" s="1">
        <f>IF(ISNUMBER(SEARCH("anderes",Tabelle_Frageboegen[[#This Row],[Bisheriger Energieträger:]]))=TRUE,1,0)</f>
        <v>0</v>
      </c>
      <c r="T549" s="2">
        <v>2200</v>
      </c>
      <c r="U549" s="2">
        <v>0</v>
      </c>
      <c r="V549" s="2">
        <v>0</v>
      </c>
      <c r="W549" s="2">
        <v>0</v>
      </c>
      <c r="X549" s="2">
        <v>0</v>
      </c>
      <c r="Y549" s="2">
        <v>0</v>
      </c>
      <c r="Z549" s="2">
        <v>0</v>
      </c>
      <c r="AA549" s="2">
        <v>0</v>
      </c>
      <c r="AB549" s="3">
        <f>IF(SUM(Tabelle_Frageboegen[[#This Row],[Heizöl (l/a)]:[Holzhackschnitzel (Schüttraummeter/a):]])=0,1,0)</f>
        <v>0</v>
      </c>
    </row>
    <row r="550" spans="1:28" x14ac:dyDescent="0.25">
      <c r="A550" s="1">
        <v>535</v>
      </c>
      <c r="B550" s="1" t="s">
        <v>36</v>
      </c>
      <c r="C550" s="1" t="s">
        <v>140</v>
      </c>
      <c r="D550" s="1" t="s">
        <v>4</v>
      </c>
      <c r="E550" s="1">
        <f>IF(Tabelle_Frageboegen[[#This Row],[Anschlussinteresse:]]="ja",1,0)</f>
        <v>1</v>
      </c>
      <c r="F550" s="1">
        <f>IF(Tabelle_Frageboegen[[#This Row],[Anschlussinteresse:]]="ja &amp; unklar",1,0)</f>
        <v>0</v>
      </c>
      <c r="G550" s="1">
        <f>IF(Tabelle_Frageboegen[[#This Row],[Anschlussinteresse:]]="unklar",1,0)</f>
        <v>0</v>
      </c>
      <c r="H550" s="1">
        <f>IF(Tabelle_Frageboegen[[#This Row],[Anschlussinteresse:]]="nein &amp; unklar",1,0)</f>
        <v>0</v>
      </c>
      <c r="I550" s="1">
        <f>IF(Tabelle_Frageboegen[[#This Row],[Anschlussinteresse:]]="nein",1,0)</f>
        <v>0</v>
      </c>
      <c r="J550" s="1" t="s">
        <v>10</v>
      </c>
      <c r="K550" s="1">
        <f>IF(ISNUMBER(SEARCH("Heizöl",Tabelle_Frageboegen[[#This Row],[Bisheriger Energieträger:]]))=TRUE,1,0)</f>
        <v>1</v>
      </c>
      <c r="L550" s="1">
        <f>IF(ISNUMBER(SEARCH("Erdgas",Tabelle_Frageboegen[[#This Row],[Bisheriger Energieträger:]]))=TRUE,1,0)</f>
        <v>0</v>
      </c>
      <c r="M550" s="1">
        <f>IF(ISNUMBER(SEARCH("Flüssiggas",Tabelle_Frageboegen[[#This Row],[Bisheriger Energieträger:]]))=TRUE,1,0)</f>
        <v>0</v>
      </c>
      <c r="N550" s="1">
        <f>IF(ISNUMBER(SEARCH("Strom",Tabelle_Frageboegen[[#This Row],[Bisheriger Energieträger:]]))=TRUE,1,0)</f>
        <v>0</v>
      </c>
      <c r="O550" s="1">
        <f>IF(ISNUMBER(SEARCH("Wärmepumpe",Tabelle_Frageboegen[[#This Row],[Bisheriger Energieträger:]]))=TRUE,1,0)</f>
        <v>0</v>
      </c>
      <c r="P550" s="1">
        <f>IF(ISNUMBER(SEARCH("Holz",Tabelle_Frageboegen[[#This Row],[Bisheriger Energieträger:]]))=TRUE,1,0)</f>
        <v>0</v>
      </c>
      <c r="Q550" s="1">
        <f>IF(ISNUMBER(SEARCH("Pellets",Tabelle_Frageboegen[[#This Row],[Bisheriger Energieträger:]]))=TRUE,1,0)</f>
        <v>0</v>
      </c>
      <c r="R550" s="1">
        <f>IF(ISNUMBER(SEARCH("Hackschnitzel",Tabelle_Frageboegen[[#This Row],[Bisheriger Energieträger:]]))=TRUE,1,0)</f>
        <v>0</v>
      </c>
      <c r="S550" s="1">
        <f>IF(ISNUMBER(SEARCH("anderes",Tabelle_Frageboegen[[#This Row],[Bisheriger Energieträger:]]))=TRUE,1,0)</f>
        <v>0</v>
      </c>
      <c r="T550" s="2">
        <v>2400</v>
      </c>
      <c r="U550" s="2">
        <v>0</v>
      </c>
      <c r="V550" s="2">
        <v>0</v>
      </c>
      <c r="W550" s="2">
        <v>0</v>
      </c>
      <c r="X550" s="2">
        <v>0</v>
      </c>
      <c r="Y550" s="2">
        <v>0</v>
      </c>
      <c r="Z550" s="2">
        <v>0</v>
      </c>
      <c r="AA550" s="2">
        <v>0</v>
      </c>
      <c r="AB550" s="3">
        <f>IF(SUM(Tabelle_Frageboegen[[#This Row],[Heizöl (l/a)]:[Holzhackschnitzel (Schüttraummeter/a):]])=0,1,0)</f>
        <v>0</v>
      </c>
    </row>
    <row r="551" spans="1:28" x14ac:dyDescent="0.25">
      <c r="A551" s="1">
        <v>536</v>
      </c>
      <c r="B551" s="1" t="s">
        <v>56</v>
      </c>
      <c r="C551" s="1" t="s">
        <v>140</v>
      </c>
      <c r="D551" s="1" t="s">
        <v>6</v>
      </c>
      <c r="E551" s="1">
        <f>IF(Tabelle_Frageboegen[[#This Row],[Anschlussinteresse:]]="ja",1,0)</f>
        <v>0</v>
      </c>
      <c r="F551" s="1">
        <f>IF(Tabelle_Frageboegen[[#This Row],[Anschlussinteresse:]]="ja &amp; unklar",1,0)</f>
        <v>0</v>
      </c>
      <c r="G551" s="1">
        <f>IF(Tabelle_Frageboegen[[#This Row],[Anschlussinteresse:]]="unklar",1,0)</f>
        <v>1</v>
      </c>
      <c r="H551" s="1">
        <f>IF(Tabelle_Frageboegen[[#This Row],[Anschlussinteresse:]]="nein &amp; unklar",1,0)</f>
        <v>0</v>
      </c>
      <c r="I551" s="1">
        <f>IF(Tabelle_Frageboegen[[#This Row],[Anschlussinteresse:]]="nein",1,0)</f>
        <v>0</v>
      </c>
      <c r="J551" s="1"/>
      <c r="K551" s="1">
        <f>IF(ISNUMBER(SEARCH("Heizöl",Tabelle_Frageboegen[[#This Row],[Bisheriger Energieträger:]]))=TRUE,1,0)</f>
        <v>0</v>
      </c>
      <c r="L551" s="1">
        <f>IF(ISNUMBER(SEARCH("Erdgas",Tabelle_Frageboegen[[#This Row],[Bisheriger Energieträger:]]))=TRUE,1,0)</f>
        <v>0</v>
      </c>
      <c r="M551" s="1">
        <f>IF(ISNUMBER(SEARCH("Flüssiggas",Tabelle_Frageboegen[[#This Row],[Bisheriger Energieträger:]]))=TRUE,1,0)</f>
        <v>0</v>
      </c>
      <c r="N551" s="1">
        <f>IF(ISNUMBER(SEARCH("Strom",Tabelle_Frageboegen[[#This Row],[Bisheriger Energieträger:]]))=TRUE,1,0)</f>
        <v>0</v>
      </c>
      <c r="O551" s="1">
        <f>IF(ISNUMBER(SEARCH("Wärmepumpe",Tabelle_Frageboegen[[#This Row],[Bisheriger Energieträger:]]))=TRUE,1,0)</f>
        <v>0</v>
      </c>
      <c r="P551" s="1">
        <f>IF(ISNUMBER(SEARCH("Holz",Tabelle_Frageboegen[[#This Row],[Bisheriger Energieträger:]]))=TRUE,1,0)</f>
        <v>0</v>
      </c>
      <c r="Q551" s="1">
        <f>IF(ISNUMBER(SEARCH("Pellets",Tabelle_Frageboegen[[#This Row],[Bisheriger Energieträger:]]))=TRUE,1,0)</f>
        <v>0</v>
      </c>
      <c r="R551" s="1">
        <f>IF(ISNUMBER(SEARCH("Hackschnitzel",Tabelle_Frageboegen[[#This Row],[Bisheriger Energieträger:]]))=TRUE,1,0)</f>
        <v>0</v>
      </c>
      <c r="S551" s="1">
        <f>IF(ISNUMBER(SEARCH("anderes",Tabelle_Frageboegen[[#This Row],[Bisheriger Energieträger:]]))=TRUE,1,0)</f>
        <v>0</v>
      </c>
      <c r="T551" s="2">
        <v>0</v>
      </c>
      <c r="U551" s="2">
        <v>0</v>
      </c>
      <c r="V551" s="2">
        <v>0</v>
      </c>
      <c r="W551" s="2">
        <v>0</v>
      </c>
      <c r="X551" s="2">
        <v>0</v>
      </c>
      <c r="Y551" s="2">
        <v>0</v>
      </c>
      <c r="Z551" s="2">
        <v>0</v>
      </c>
      <c r="AA551" s="2">
        <v>0</v>
      </c>
      <c r="AB551" s="3">
        <f>IF(SUM(Tabelle_Frageboegen[[#This Row],[Heizöl (l/a)]:[Holzhackschnitzel (Schüttraummeter/a):]])=0,1,0)</f>
        <v>1</v>
      </c>
    </row>
    <row r="552" spans="1:28" x14ac:dyDescent="0.25">
      <c r="A552" s="1">
        <v>537</v>
      </c>
      <c r="B552" s="1" t="s">
        <v>36</v>
      </c>
      <c r="C552" s="1" t="s">
        <v>140</v>
      </c>
      <c r="D552" s="1" t="s">
        <v>4</v>
      </c>
      <c r="E552" s="1">
        <f>IF(Tabelle_Frageboegen[[#This Row],[Anschlussinteresse:]]="ja",1,0)</f>
        <v>1</v>
      </c>
      <c r="F552" s="1">
        <f>IF(Tabelle_Frageboegen[[#This Row],[Anschlussinteresse:]]="ja &amp; unklar",1,0)</f>
        <v>0</v>
      </c>
      <c r="G552" s="1">
        <f>IF(Tabelle_Frageboegen[[#This Row],[Anschlussinteresse:]]="unklar",1,0)</f>
        <v>0</v>
      </c>
      <c r="H552" s="1">
        <f>IF(Tabelle_Frageboegen[[#This Row],[Anschlussinteresse:]]="nein &amp; unklar",1,0)</f>
        <v>0</v>
      </c>
      <c r="I552" s="1">
        <f>IF(Tabelle_Frageboegen[[#This Row],[Anschlussinteresse:]]="nein",1,0)</f>
        <v>0</v>
      </c>
      <c r="J552" s="1" t="s">
        <v>10</v>
      </c>
      <c r="K552" s="1">
        <f>IF(ISNUMBER(SEARCH("Heizöl",Tabelle_Frageboegen[[#This Row],[Bisheriger Energieträger:]]))=TRUE,1,0)</f>
        <v>1</v>
      </c>
      <c r="L552" s="1">
        <f>IF(ISNUMBER(SEARCH("Erdgas",Tabelle_Frageboegen[[#This Row],[Bisheriger Energieträger:]]))=TRUE,1,0)</f>
        <v>0</v>
      </c>
      <c r="M552" s="1">
        <f>IF(ISNUMBER(SEARCH("Flüssiggas",Tabelle_Frageboegen[[#This Row],[Bisheriger Energieträger:]]))=TRUE,1,0)</f>
        <v>0</v>
      </c>
      <c r="N552" s="1">
        <f>IF(ISNUMBER(SEARCH("Strom",Tabelle_Frageboegen[[#This Row],[Bisheriger Energieträger:]]))=TRUE,1,0)</f>
        <v>0</v>
      </c>
      <c r="O552" s="1">
        <f>IF(ISNUMBER(SEARCH("Wärmepumpe",Tabelle_Frageboegen[[#This Row],[Bisheriger Energieträger:]]))=TRUE,1,0)</f>
        <v>0</v>
      </c>
      <c r="P552" s="1">
        <f>IF(ISNUMBER(SEARCH("Holz",Tabelle_Frageboegen[[#This Row],[Bisheriger Energieträger:]]))=TRUE,1,0)</f>
        <v>0</v>
      </c>
      <c r="Q552" s="1">
        <f>IF(ISNUMBER(SEARCH("Pellets",Tabelle_Frageboegen[[#This Row],[Bisheriger Energieträger:]]))=TRUE,1,0)</f>
        <v>0</v>
      </c>
      <c r="R552" s="1">
        <f>IF(ISNUMBER(SEARCH("Hackschnitzel",Tabelle_Frageboegen[[#This Row],[Bisheriger Energieträger:]]))=TRUE,1,0)</f>
        <v>0</v>
      </c>
      <c r="S552" s="1">
        <f>IF(ISNUMBER(SEARCH("anderes",Tabelle_Frageboegen[[#This Row],[Bisheriger Energieträger:]]))=TRUE,1,0)</f>
        <v>0</v>
      </c>
      <c r="T552" s="2">
        <v>1600</v>
      </c>
      <c r="U552" s="2">
        <v>0</v>
      </c>
      <c r="V552" s="2">
        <v>0</v>
      </c>
      <c r="W552" s="2">
        <v>0</v>
      </c>
      <c r="X552" s="2">
        <v>0</v>
      </c>
      <c r="Y552" s="2">
        <v>0</v>
      </c>
      <c r="Z552" s="2">
        <v>0</v>
      </c>
      <c r="AA552" s="2">
        <v>0</v>
      </c>
      <c r="AB552" s="3">
        <f>IF(SUM(Tabelle_Frageboegen[[#This Row],[Heizöl (l/a)]:[Holzhackschnitzel (Schüttraummeter/a):]])=0,1,0)</f>
        <v>0</v>
      </c>
    </row>
    <row r="553" spans="1:28" x14ac:dyDescent="0.25">
      <c r="A553" s="1">
        <v>538</v>
      </c>
      <c r="B553" s="1" t="s">
        <v>30</v>
      </c>
      <c r="C553" s="1" t="s">
        <v>145</v>
      </c>
      <c r="D553" s="1" t="s">
        <v>8</v>
      </c>
      <c r="E553" s="1">
        <f>IF(Tabelle_Frageboegen[[#This Row],[Anschlussinteresse:]]="ja",1,0)</f>
        <v>0</v>
      </c>
      <c r="F553" s="1">
        <f>IF(Tabelle_Frageboegen[[#This Row],[Anschlussinteresse:]]="ja &amp; unklar",1,0)</f>
        <v>0</v>
      </c>
      <c r="G553" s="1">
        <f>IF(Tabelle_Frageboegen[[#This Row],[Anschlussinteresse:]]="unklar",1,0)</f>
        <v>0</v>
      </c>
      <c r="H553" s="1">
        <f>IF(Tabelle_Frageboegen[[#This Row],[Anschlussinteresse:]]="nein &amp; unklar",1,0)</f>
        <v>0</v>
      </c>
      <c r="I553" s="1">
        <f>IF(Tabelle_Frageboegen[[#This Row],[Anschlussinteresse:]]="nein",1,0)</f>
        <v>1</v>
      </c>
      <c r="J553" s="1" t="s">
        <v>129</v>
      </c>
      <c r="K553" s="1">
        <f>IF(ISNUMBER(SEARCH("Heizöl",Tabelle_Frageboegen[[#This Row],[Bisheriger Energieträger:]]))=TRUE,1,0)</f>
        <v>0</v>
      </c>
      <c r="L553" s="1">
        <f>IF(ISNUMBER(SEARCH("Erdgas",Tabelle_Frageboegen[[#This Row],[Bisheriger Energieträger:]]))=TRUE,1,0)</f>
        <v>0</v>
      </c>
      <c r="M553" s="1">
        <f>IF(ISNUMBER(SEARCH("Flüssiggas",Tabelle_Frageboegen[[#This Row],[Bisheriger Energieträger:]]))=TRUE,1,0)</f>
        <v>0</v>
      </c>
      <c r="N553" s="1">
        <f>IF(ISNUMBER(SEARCH("Strom",Tabelle_Frageboegen[[#This Row],[Bisheriger Energieträger:]]))=TRUE,1,0)</f>
        <v>0</v>
      </c>
      <c r="O553" s="1">
        <f>IF(ISNUMBER(SEARCH("Wärmepumpe",Tabelle_Frageboegen[[#This Row],[Bisheriger Energieträger:]]))=TRUE,1,0)</f>
        <v>1</v>
      </c>
      <c r="P553" s="1">
        <f>IF(ISNUMBER(SEARCH("Holz",Tabelle_Frageboegen[[#This Row],[Bisheriger Energieträger:]]))=TRUE,1,0)</f>
        <v>1</v>
      </c>
      <c r="Q553" s="1">
        <f>IF(ISNUMBER(SEARCH("Pellets",Tabelle_Frageboegen[[#This Row],[Bisheriger Energieträger:]]))=TRUE,1,0)</f>
        <v>0</v>
      </c>
      <c r="R553" s="1">
        <f>IF(ISNUMBER(SEARCH("Hackschnitzel",Tabelle_Frageboegen[[#This Row],[Bisheriger Energieträger:]]))=TRUE,1,0)</f>
        <v>0</v>
      </c>
      <c r="S553" s="1">
        <f>IF(ISNUMBER(SEARCH("anderes",Tabelle_Frageboegen[[#This Row],[Bisheriger Energieträger:]]))=TRUE,1,0)</f>
        <v>1</v>
      </c>
      <c r="T553" s="2">
        <v>0</v>
      </c>
      <c r="U553" s="2">
        <v>0</v>
      </c>
      <c r="V553" s="2">
        <v>0</v>
      </c>
      <c r="W553" s="2">
        <v>1400</v>
      </c>
      <c r="X553" s="2">
        <v>1600</v>
      </c>
      <c r="Y553" s="2">
        <v>2</v>
      </c>
      <c r="Z553" s="2">
        <v>0</v>
      </c>
      <c r="AA553" s="2">
        <v>0</v>
      </c>
      <c r="AB553" s="3">
        <f>IF(SUM(Tabelle_Frageboegen[[#This Row],[Heizöl (l/a)]:[Holzhackschnitzel (Schüttraummeter/a):]])=0,1,0)</f>
        <v>0</v>
      </c>
    </row>
    <row r="554" spans="1:28" x14ac:dyDescent="0.25">
      <c r="A554" s="1">
        <v>539</v>
      </c>
      <c r="B554" s="1" t="s">
        <v>54</v>
      </c>
      <c r="C554" s="1" t="s">
        <v>140</v>
      </c>
      <c r="D554" s="1" t="s">
        <v>8</v>
      </c>
      <c r="E554" s="1">
        <f>IF(Tabelle_Frageboegen[[#This Row],[Anschlussinteresse:]]="ja",1,0)</f>
        <v>0</v>
      </c>
      <c r="F554" s="1">
        <f>IF(Tabelle_Frageboegen[[#This Row],[Anschlussinteresse:]]="ja &amp; unklar",1,0)</f>
        <v>0</v>
      </c>
      <c r="G554" s="1">
        <f>IF(Tabelle_Frageboegen[[#This Row],[Anschlussinteresse:]]="unklar",1,0)</f>
        <v>0</v>
      </c>
      <c r="H554" s="1">
        <f>IF(Tabelle_Frageboegen[[#This Row],[Anschlussinteresse:]]="nein &amp; unklar",1,0)</f>
        <v>0</v>
      </c>
      <c r="I554" s="1">
        <f>IF(Tabelle_Frageboegen[[#This Row],[Anschlussinteresse:]]="nein",1,0)</f>
        <v>1</v>
      </c>
      <c r="J554" s="1" t="s">
        <v>11</v>
      </c>
      <c r="K554" s="1">
        <f>IF(ISNUMBER(SEARCH("Heizöl",Tabelle_Frageboegen[[#This Row],[Bisheriger Energieträger:]]))=TRUE,1,0)</f>
        <v>0</v>
      </c>
      <c r="L554" s="1">
        <f>IF(ISNUMBER(SEARCH("Erdgas",Tabelle_Frageboegen[[#This Row],[Bisheriger Energieträger:]]))=TRUE,1,0)</f>
        <v>1</v>
      </c>
      <c r="M554" s="1">
        <f>IF(ISNUMBER(SEARCH("Flüssiggas",Tabelle_Frageboegen[[#This Row],[Bisheriger Energieträger:]]))=TRUE,1,0)</f>
        <v>0</v>
      </c>
      <c r="N554" s="1">
        <f>IF(ISNUMBER(SEARCH("Strom",Tabelle_Frageboegen[[#This Row],[Bisheriger Energieträger:]]))=TRUE,1,0)</f>
        <v>0</v>
      </c>
      <c r="O554" s="1">
        <f>IF(ISNUMBER(SEARCH("Wärmepumpe",Tabelle_Frageboegen[[#This Row],[Bisheriger Energieträger:]]))=TRUE,1,0)</f>
        <v>0</v>
      </c>
      <c r="P554" s="1">
        <f>IF(ISNUMBER(SEARCH("Holz",Tabelle_Frageboegen[[#This Row],[Bisheriger Energieträger:]]))=TRUE,1,0)</f>
        <v>0</v>
      </c>
      <c r="Q554" s="1">
        <f>IF(ISNUMBER(SEARCH("Pellets",Tabelle_Frageboegen[[#This Row],[Bisheriger Energieträger:]]))=TRUE,1,0)</f>
        <v>0</v>
      </c>
      <c r="R554" s="1">
        <f>IF(ISNUMBER(SEARCH("Hackschnitzel",Tabelle_Frageboegen[[#This Row],[Bisheriger Energieträger:]]))=TRUE,1,0)</f>
        <v>0</v>
      </c>
      <c r="S554" s="1">
        <f>IF(ISNUMBER(SEARCH("anderes",Tabelle_Frageboegen[[#This Row],[Bisheriger Energieträger:]]))=TRUE,1,0)</f>
        <v>0</v>
      </c>
      <c r="T554" s="2">
        <v>9000</v>
      </c>
      <c r="U554" s="2">
        <v>0</v>
      </c>
      <c r="V554" s="2">
        <v>0</v>
      </c>
      <c r="W554" s="2">
        <v>0</v>
      </c>
      <c r="X554" s="2">
        <v>0</v>
      </c>
      <c r="Y554" s="2">
        <v>0</v>
      </c>
      <c r="Z554" s="2">
        <v>0</v>
      </c>
      <c r="AA554" s="2">
        <v>0</v>
      </c>
      <c r="AB554" s="3">
        <f>IF(SUM(Tabelle_Frageboegen[[#This Row],[Heizöl (l/a)]:[Holzhackschnitzel (Schüttraummeter/a):]])=0,1,0)</f>
        <v>0</v>
      </c>
    </row>
    <row r="555" spans="1:28" x14ac:dyDescent="0.25">
      <c r="A555" s="1">
        <v>540</v>
      </c>
      <c r="B555" s="1" t="s">
        <v>52</v>
      </c>
      <c r="C555" s="1" t="s">
        <v>140</v>
      </c>
      <c r="D555" s="1" t="s">
        <v>8</v>
      </c>
      <c r="E555" s="1">
        <f>IF(Tabelle_Frageboegen[[#This Row],[Anschlussinteresse:]]="ja",1,0)</f>
        <v>0</v>
      </c>
      <c r="F555" s="1">
        <f>IF(Tabelle_Frageboegen[[#This Row],[Anschlussinteresse:]]="ja &amp; unklar",1,0)</f>
        <v>0</v>
      </c>
      <c r="G555" s="1">
        <f>IF(Tabelle_Frageboegen[[#This Row],[Anschlussinteresse:]]="unklar",1,0)</f>
        <v>0</v>
      </c>
      <c r="H555" s="1">
        <f>IF(Tabelle_Frageboegen[[#This Row],[Anschlussinteresse:]]="nein &amp; unklar",1,0)</f>
        <v>0</v>
      </c>
      <c r="I555" s="1">
        <f>IF(Tabelle_Frageboegen[[#This Row],[Anschlussinteresse:]]="nein",1,0)</f>
        <v>1</v>
      </c>
      <c r="J555" s="1" t="s">
        <v>53</v>
      </c>
      <c r="K555" s="1">
        <f>IF(ISNUMBER(SEARCH("Heizöl",Tabelle_Frageboegen[[#This Row],[Bisheriger Energieträger:]]))=TRUE,1,0)</f>
        <v>0</v>
      </c>
      <c r="L555" s="1">
        <f>IF(ISNUMBER(SEARCH("Erdgas",Tabelle_Frageboegen[[#This Row],[Bisheriger Energieträger:]]))=TRUE,1,0)</f>
        <v>1</v>
      </c>
      <c r="M555" s="1">
        <f>IF(ISNUMBER(SEARCH("Flüssiggas",Tabelle_Frageboegen[[#This Row],[Bisheriger Energieträger:]]))=TRUE,1,0)</f>
        <v>0</v>
      </c>
      <c r="N555" s="1">
        <f>IF(ISNUMBER(SEARCH("Strom",Tabelle_Frageboegen[[#This Row],[Bisheriger Energieträger:]]))=TRUE,1,0)</f>
        <v>0</v>
      </c>
      <c r="O555" s="1">
        <f>IF(ISNUMBER(SEARCH("Wärmepumpe",Tabelle_Frageboegen[[#This Row],[Bisheriger Energieträger:]]))=TRUE,1,0)</f>
        <v>0</v>
      </c>
      <c r="P555" s="1">
        <f>IF(ISNUMBER(SEARCH("Holz",Tabelle_Frageboegen[[#This Row],[Bisheriger Energieträger:]]))=TRUE,1,0)</f>
        <v>1</v>
      </c>
      <c r="Q555" s="1">
        <f>IF(ISNUMBER(SEARCH("Pellets",Tabelle_Frageboegen[[#This Row],[Bisheriger Energieträger:]]))=TRUE,1,0)</f>
        <v>0</v>
      </c>
      <c r="R555" s="1">
        <f>IF(ISNUMBER(SEARCH("Hackschnitzel",Tabelle_Frageboegen[[#This Row],[Bisheriger Energieträger:]]))=TRUE,1,0)</f>
        <v>0</v>
      </c>
      <c r="S555" s="1">
        <f>IF(ISNUMBER(SEARCH("anderes",Tabelle_Frageboegen[[#This Row],[Bisheriger Energieträger:]]))=TRUE,1,0)</f>
        <v>0</v>
      </c>
      <c r="T555" s="2">
        <v>0</v>
      </c>
      <c r="U555" s="29">
        <v>9000</v>
      </c>
      <c r="V555" s="2">
        <v>0</v>
      </c>
      <c r="W555" s="2">
        <v>0</v>
      </c>
      <c r="X555" s="2">
        <v>0</v>
      </c>
      <c r="Y555" s="2">
        <v>1</v>
      </c>
      <c r="Z555" s="2">
        <v>0</v>
      </c>
      <c r="AA555" s="2">
        <v>0</v>
      </c>
      <c r="AB555" s="3">
        <f>IF(SUM(Tabelle_Frageboegen[[#This Row],[Heizöl (l/a)]:[Holzhackschnitzel (Schüttraummeter/a):]])=0,1,0)</f>
        <v>0</v>
      </c>
    </row>
    <row r="556" spans="1:28" ht="30" x14ac:dyDescent="0.25">
      <c r="A556" s="1">
        <v>541</v>
      </c>
      <c r="B556" s="1" t="s">
        <v>68</v>
      </c>
      <c r="C556" s="1" t="s">
        <v>143</v>
      </c>
      <c r="D556" s="1" t="s">
        <v>4</v>
      </c>
      <c r="E556" s="1">
        <f>IF(Tabelle_Frageboegen[[#This Row],[Anschlussinteresse:]]="ja",1,0)</f>
        <v>1</v>
      </c>
      <c r="F556" s="1">
        <f>IF(Tabelle_Frageboegen[[#This Row],[Anschlussinteresse:]]="ja &amp; unklar",1,0)</f>
        <v>0</v>
      </c>
      <c r="G556" s="1">
        <f>IF(Tabelle_Frageboegen[[#This Row],[Anschlussinteresse:]]="unklar",1,0)</f>
        <v>0</v>
      </c>
      <c r="H556" s="1">
        <f>IF(Tabelle_Frageboegen[[#This Row],[Anschlussinteresse:]]="nein &amp; unklar",1,0)</f>
        <v>0</v>
      </c>
      <c r="I556" s="1">
        <f>IF(Tabelle_Frageboegen[[#This Row],[Anschlussinteresse:]]="nein",1,0)</f>
        <v>0</v>
      </c>
      <c r="J556" s="1" t="s">
        <v>10</v>
      </c>
      <c r="K556" s="1">
        <f>IF(ISNUMBER(SEARCH("Heizöl",Tabelle_Frageboegen[[#This Row],[Bisheriger Energieträger:]]))=TRUE,1,0)</f>
        <v>1</v>
      </c>
      <c r="L556" s="1">
        <f>IF(ISNUMBER(SEARCH("Erdgas",Tabelle_Frageboegen[[#This Row],[Bisheriger Energieträger:]]))=TRUE,1,0)</f>
        <v>0</v>
      </c>
      <c r="M556" s="1">
        <f>IF(ISNUMBER(SEARCH("Flüssiggas",Tabelle_Frageboegen[[#This Row],[Bisheriger Energieträger:]]))=TRUE,1,0)</f>
        <v>0</v>
      </c>
      <c r="N556" s="1">
        <f>IF(ISNUMBER(SEARCH("Strom",Tabelle_Frageboegen[[#This Row],[Bisheriger Energieträger:]]))=TRUE,1,0)</f>
        <v>0</v>
      </c>
      <c r="O556" s="1">
        <f>IF(ISNUMBER(SEARCH("Wärmepumpe",Tabelle_Frageboegen[[#This Row],[Bisheriger Energieträger:]]))=TRUE,1,0)</f>
        <v>0</v>
      </c>
      <c r="P556" s="1">
        <f>IF(ISNUMBER(SEARCH("Holz",Tabelle_Frageboegen[[#This Row],[Bisheriger Energieträger:]]))=TRUE,1,0)</f>
        <v>0</v>
      </c>
      <c r="Q556" s="1">
        <f>IF(ISNUMBER(SEARCH("Pellets",Tabelle_Frageboegen[[#This Row],[Bisheriger Energieträger:]]))=TRUE,1,0)</f>
        <v>0</v>
      </c>
      <c r="R556" s="1">
        <f>IF(ISNUMBER(SEARCH("Hackschnitzel",Tabelle_Frageboegen[[#This Row],[Bisheriger Energieträger:]]))=TRUE,1,0)</f>
        <v>0</v>
      </c>
      <c r="S556" s="1">
        <f>IF(ISNUMBER(SEARCH("anderes",Tabelle_Frageboegen[[#This Row],[Bisheriger Energieträger:]]))=TRUE,1,0)</f>
        <v>0</v>
      </c>
      <c r="T556" s="2">
        <v>2300</v>
      </c>
      <c r="U556" s="2">
        <v>0</v>
      </c>
      <c r="V556" s="2">
        <v>0</v>
      </c>
      <c r="W556" s="2">
        <v>0</v>
      </c>
      <c r="X556" s="2">
        <v>0</v>
      </c>
      <c r="Y556" s="2">
        <v>0</v>
      </c>
      <c r="Z556" s="2">
        <v>0</v>
      </c>
      <c r="AA556" s="2">
        <v>0</v>
      </c>
      <c r="AB556" s="3">
        <f>IF(SUM(Tabelle_Frageboegen[[#This Row],[Heizöl (l/a)]:[Holzhackschnitzel (Schüttraummeter/a):]])=0,1,0)</f>
        <v>0</v>
      </c>
    </row>
    <row r="557" spans="1:28" x14ac:dyDescent="0.25">
      <c r="A557" s="1">
        <v>542</v>
      </c>
      <c r="B557" s="1" t="s">
        <v>54</v>
      </c>
      <c r="C557" s="1" t="s">
        <v>140</v>
      </c>
      <c r="D557" s="1" t="s">
        <v>6</v>
      </c>
      <c r="E557" s="1">
        <f>IF(Tabelle_Frageboegen[[#This Row],[Anschlussinteresse:]]="ja",1,0)</f>
        <v>0</v>
      </c>
      <c r="F557" s="1">
        <f>IF(Tabelle_Frageboegen[[#This Row],[Anschlussinteresse:]]="ja &amp; unklar",1,0)</f>
        <v>0</v>
      </c>
      <c r="G557" s="1">
        <f>IF(Tabelle_Frageboegen[[#This Row],[Anschlussinteresse:]]="unklar",1,0)</f>
        <v>1</v>
      </c>
      <c r="H557" s="1">
        <f>IF(Tabelle_Frageboegen[[#This Row],[Anschlussinteresse:]]="nein &amp; unklar",1,0)</f>
        <v>0</v>
      </c>
      <c r="I557" s="1">
        <f>IF(Tabelle_Frageboegen[[#This Row],[Anschlussinteresse:]]="nein",1,0)</f>
        <v>0</v>
      </c>
      <c r="J557" s="1" t="s">
        <v>10</v>
      </c>
      <c r="K557" s="1">
        <f>IF(ISNUMBER(SEARCH("Heizöl",Tabelle_Frageboegen[[#This Row],[Bisheriger Energieträger:]]))=TRUE,1,0)</f>
        <v>1</v>
      </c>
      <c r="L557" s="1">
        <f>IF(ISNUMBER(SEARCH("Erdgas",Tabelle_Frageboegen[[#This Row],[Bisheriger Energieträger:]]))=TRUE,1,0)</f>
        <v>0</v>
      </c>
      <c r="M557" s="1">
        <f>IF(ISNUMBER(SEARCH("Flüssiggas",Tabelle_Frageboegen[[#This Row],[Bisheriger Energieträger:]]))=TRUE,1,0)</f>
        <v>0</v>
      </c>
      <c r="N557" s="1">
        <f>IF(ISNUMBER(SEARCH("Strom",Tabelle_Frageboegen[[#This Row],[Bisheriger Energieträger:]]))=TRUE,1,0)</f>
        <v>0</v>
      </c>
      <c r="O557" s="1">
        <f>IF(ISNUMBER(SEARCH("Wärmepumpe",Tabelle_Frageboegen[[#This Row],[Bisheriger Energieträger:]]))=TRUE,1,0)</f>
        <v>0</v>
      </c>
      <c r="P557" s="1">
        <f>IF(ISNUMBER(SEARCH("Holz",Tabelle_Frageboegen[[#This Row],[Bisheriger Energieträger:]]))=TRUE,1,0)</f>
        <v>0</v>
      </c>
      <c r="Q557" s="1">
        <f>IF(ISNUMBER(SEARCH("Pellets",Tabelle_Frageboegen[[#This Row],[Bisheriger Energieträger:]]))=TRUE,1,0)</f>
        <v>0</v>
      </c>
      <c r="R557" s="1">
        <f>IF(ISNUMBER(SEARCH("Hackschnitzel",Tabelle_Frageboegen[[#This Row],[Bisheriger Energieträger:]]))=TRUE,1,0)</f>
        <v>0</v>
      </c>
      <c r="S557" s="1">
        <f>IF(ISNUMBER(SEARCH("anderes",Tabelle_Frageboegen[[#This Row],[Bisheriger Energieträger:]]))=TRUE,1,0)</f>
        <v>0</v>
      </c>
      <c r="T557" s="2">
        <v>0</v>
      </c>
      <c r="U557" s="2">
        <v>2000</v>
      </c>
      <c r="V557" s="2">
        <v>0</v>
      </c>
      <c r="W557" s="2">
        <v>0</v>
      </c>
      <c r="X557" s="2">
        <v>0</v>
      </c>
      <c r="Y557" s="2">
        <v>0</v>
      </c>
      <c r="Z557" s="2">
        <v>0</v>
      </c>
      <c r="AA557" s="2">
        <v>0</v>
      </c>
      <c r="AB557" s="3">
        <f>IF(SUM(Tabelle_Frageboegen[[#This Row],[Heizöl (l/a)]:[Holzhackschnitzel (Schüttraummeter/a):]])=0,1,0)</f>
        <v>0</v>
      </c>
    </row>
    <row r="558" spans="1:28" x14ac:dyDescent="0.25">
      <c r="A558" s="1">
        <v>543</v>
      </c>
      <c r="B558" s="1" t="s">
        <v>61</v>
      </c>
      <c r="C558" s="1" t="s">
        <v>140</v>
      </c>
      <c r="D558" s="1" t="s">
        <v>4</v>
      </c>
      <c r="E558" s="1">
        <f>IF(Tabelle_Frageboegen[[#This Row],[Anschlussinteresse:]]="ja",1,0)</f>
        <v>1</v>
      </c>
      <c r="F558" s="1">
        <f>IF(Tabelle_Frageboegen[[#This Row],[Anschlussinteresse:]]="ja &amp; unklar",1,0)</f>
        <v>0</v>
      </c>
      <c r="G558" s="1">
        <f>IF(Tabelle_Frageboegen[[#This Row],[Anschlussinteresse:]]="unklar",1,0)</f>
        <v>0</v>
      </c>
      <c r="H558" s="1">
        <f>IF(Tabelle_Frageboegen[[#This Row],[Anschlussinteresse:]]="nein &amp; unklar",1,0)</f>
        <v>0</v>
      </c>
      <c r="I558" s="1">
        <f>IF(Tabelle_Frageboegen[[#This Row],[Anschlussinteresse:]]="nein",1,0)</f>
        <v>0</v>
      </c>
      <c r="J558" s="1" t="s">
        <v>10</v>
      </c>
      <c r="K558" s="1">
        <f>IF(ISNUMBER(SEARCH("Heizöl",Tabelle_Frageboegen[[#This Row],[Bisheriger Energieträger:]]))=TRUE,1,0)</f>
        <v>1</v>
      </c>
      <c r="L558" s="1">
        <f>IF(ISNUMBER(SEARCH("Erdgas",Tabelle_Frageboegen[[#This Row],[Bisheriger Energieträger:]]))=TRUE,1,0)</f>
        <v>0</v>
      </c>
      <c r="M558" s="1">
        <f>IF(ISNUMBER(SEARCH("Flüssiggas",Tabelle_Frageboegen[[#This Row],[Bisheriger Energieträger:]]))=TRUE,1,0)</f>
        <v>0</v>
      </c>
      <c r="N558" s="1">
        <f>IF(ISNUMBER(SEARCH("Strom",Tabelle_Frageboegen[[#This Row],[Bisheriger Energieträger:]]))=TRUE,1,0)</f>
        <v>0</v>
      </c>
      <c r="O558" s="1">
        <f>IF(ISNUMBER(SEARCH("Wärmepumpe",Tabelle_Frageboegen[[#This Row],[Bisheriger Energieträger:]]))=TRUE,1,0)</f>
        <v>0</v>
      </c>
      <c r="P558" s="1">
        <f>IF(ISNUMBER(SEARCH("Holz",Tabelle_Frageboegen[[#This Row],[Bisheriger Energieträger:]]))=TRUE,1,0)</f>
        <v>0</v>
      </c>
      <c r="Q558" s="1">
        <f>IF(ISNUMBER(SEARCH("Pellets",Tabelle_Frageboegen[[#This Row],[Bisheriger Energieträger:]]))=TRUE,1,0)</f>
        <v>0</v>
      </c>
      <c r="R558" s="1">
        <f>IF(ISNUMBER(SEARCH("Hackschnitzel",Tabelle_Frageboegen[[#This Row],[Bisheriger Energieträger:]]))=TRUE,1,0)</f>
        <v>0</v>
      </c>
      <c r="S558" s="1">
        <f>IF(ISNUMBER(SEARCH("anderes",Tabelle_Frageboegen[[#This Row],[Bisheriger Energieträger:]]))=TRUE,1,0)</f>
        <v>0</v>
      </c>
      <c r="T558" s="2">
        <v>28000</v>
      </c>
      <c r="U558" s="2">
        <v>0</v>
      </c>
      <c r="V558" s="2">
        <v>0</v>
      </c>
      <c r="W558" s="2">
        <v>0</v>
      </c>
      <c r="X558" s="2">
        <v>0</v>
      </c>
      <c r="Y558" s="2">
        <v>0</v>
      </c>
      <c r="Z558" s="2">
        <v>0</v>
      </c>
      <c r="AA558" s="2">
        <v>0</v>
      </c>
      <c r="AB558" s="3">
        <f>IF(SUM(Tabelle_Frageboegen[[#This Row],[Heizöl (l/a)]:[Holzhackschnitzel (Schüttraummeter/a):]])=0,1,0)</f>
        <v>0</v>
      </c>
    </row>
    <row r="559" spans="1:28" x14ac:dyDescent="0.25">
      <c r="A559" s="1">
        <v>544</v>
      </c>
      <c r="B559" s="1" t="s">
        <v>56</v>
      </c>
      <c r="C559" s="1" t="s">
        <v>140</v>
      </c>
      <c r="D559" s="1" t="s">
        <v>8</v>
      </c>
      <c r="E559" s="1">
        <f>IF(Tabelle_Frageboegen[[#This Row],[Anschlussinteresse:]]="ja",1,0)</f>
        <v>0</v>
      </c>
      <c r="F559" s="1">
        <f>IF(Tabelle_Frageboegen[[#This Row],[Anschlussinteresse:]]="ja &amp; unklar",1,0)</f>
        <v>0</v>
      </c>
      <c r="G559" s="1">
        <f>IF(Tabelle_Frageboegen[[#This Row],[Anschlussinteresse:]]="unklar",1,0)</f>
        <v>0</v>
      </c>
      <c r="H559" s="1">
        <f>IF(Tabelle_Frageboegen[[#This Row],[Anschlussinteresse:]]="nein &amp; unklar",1,0)</f>
        <v>0</v>
      </c>
      <c r="I559" s="1">
        <f>IF(Tabelle_Frageboegen[[#This Row],[Anschlussinteresse:]]="nein",1,0)</f>
        <v>1</v>
      </c>
      <c r="J559" s="1" t="s">
        <v>47</v>
      </c>
      <c r="K559" s="1">
        <f>IF(ISNUMBER(SEARCH("Heizöl",Tabelle_Frageboegen[[#This Row],[Bisheriger Energieträger:]]))=TRUE,1,0)</f>
        <v>0</v>
      </c>
      <c r="L559" s="1">
        <f>IF(ISNUMBER(SEARCH("Erdgas",Tabelle_Frageboegen[[#This Row],[Bisheriger Energieträger:]]))=TRUE,1,0)</f>
        <v>0</v>
      </c>
      <c r="M559" s="1">
        <f>IF(ISNUMBER(SEARCH("Flüssiggas",Tabelle_Frageboegen[[#This Row],[Bisheriger Energieträger:]]))=TRUE,1,0)</f>
        <v>0</v>
      </c>
      <c r="N559" s="1">
        <f>IF(ISNUMBER(SEARCH("Strom",Tabelle_Frageboegen[[#This Row],[Bisheriger Energieträger:]]))=TRUE,1,0)</f>
        <v>0</v>
      </c>
      <c r="O559" s="1">
        <f>IF(ISNUMBER(SEARCH("Wärmepumpe",Tabelle_Frageboegen[[#This Row],[Bisheriger Energieträger:]]))=TRUE,1,0)</f>
        <v>0</v>
      </c>
      <c r="P559" s="1">
        <f>IF(ISNUMBER(SEARCH("Holz",Tabelle_Frageboegen[[#This Row],[Bisheriger Energieträger:]]))=TRUE,1,0)</f>
        <v>0</v>
      </c>
      <c r="Q559" s="1">
        <f>IF(ISNUMBER(SEARCH("Pellets",Tabelle_Frageboegen[[#This Row],[Bisheriger Energieträger:]]))=TRUE,1,0)</f>
        <v>0</v>
      </c>
      <c r="R559" s="1">
        <f>IF(ISNUMBER(SEARCH("Hackschnitzel",Tabelle_Frageboegen[[#This Row],[Bisheriger Energieträger:]]))=TRUE,1,0)</f>
        <v>0</v>
      </c>
      <c r="S559" s="1">
        <f>IF(ISNUMBER(SEARCH("anderes",Tabelle_Frageboegen[[#This Row],[Bisheriger Energieträger:]]))=TRUE,1,0)</f>
        <v>1</v>
      </c>
      <c r="T559" s="2">
        <v>0</v>
      </c>
      <c r="U559" s="2">
        <v>0</v>
      </c>
      <c r="V559" s="2">
        <v>0</v>
      </c>
      <c r="W559" s="2">
        <v>0</v>
      </c>
      <c r="X559" s="2">
        <v>0</v>
      </c>
      <c r="Y559" s="2">
        <v>0</v>
      </c>
      <c r="Z559" s="2">
        <v>0</v>
      </c>
      <c r="AA559" s="2">
        <v>0</v>
      </c>
      <c r="AB559" s="3">
        <f>IF(SUM(Tabelle_Frageboegen[[#This Row],[Heizöl (l/a)]:[Holzhackschnitzel (Schüttraummeter/a):]])=0,1,0)</f>
        <v>1</v>
      </c>
    </row>
    <row r="560" spans="1:28" x14ac:dyDescent="0.25">
      <c r="A560" s="1">
        <v>545</v>
      </c>
      <c r="B560" s="1" t="s">
        <v>36</v>
      </c>
      <c r="C560" s="1" t="s">
        <v>140</v>
      </c>
      <c r="D560" s="1" t="s">
        <v>4</v>
      </c>
      <c r="E560" s="1">
        <f>IF(Tabelle_Frageboegen[[#This Row],[Anschlussinteresse:]]="ja",1,0)</f>
        <v>1</v>
      </c>
      <c r="F560" s="1">
        <f>IF(Tabelle_Frageboegen[[#This Row],[Anschlussinteresse:]]="ja &amp; unklar",1,0)</f>
        <v>0</v>
      </c>
      <c r="G560" s="1">
        <f>IF(Tabelle_Frageboegen[[#This Row],[Anschlussinteresse:]]="unklar",1,0)</f>
        <v>0</v>
      </c>
      <c r="H560" s="1">
        <f>IF(Tabelle_Frageboegen[[#This Row],[Anschlussinteresse:]]="nein &amp; unklar",1,0)</f>
        <v>0</v>
      </c>
      <c r="I560" s="1">
        <f>IF(Tabelle_Frageboegen[[#This Row],[Anschlussinteresse:]]="nein",1,0)</f>
        <v>0</v>
      </c>
      <c r="J560" s="1" t="s">
        <v>10</v>
      </c>
      <c r="K560" s="1">
        <f>IF(ISNUMBER(SEARCH("Heizöl",Tabelle_Frageboegen[[#This Row],[Bisheriger Energieträger:]]))=TRUE,1,0)</f>
        <v>1</v>
      </c>
      <c r="L560" s="1">
        <f>IF(ISNUMBER(SEARCH("Erdgas",Tabelle_Frageboegen[[#This Row],[Bisheriger Energieträger:]]))=TRUE,1,0)</f>
        <v>0</v>
      </c>
      <c r="M560" s="1">
        <f>IF(ISNUMBER(SEARCH("Flüssiggas",Tabelle_Frageboegen[[#This Row],[Bisheriger Energieträger:]]))=TRUE,1,0)</f>
        <v>0</v>
      </c>
      <c r="N560" s="1">
        <f>IF(ISNUMBER(SEARCH("Strom",Tabelle_Frageboegen[[#This Row],[Bisheriger Energieträger:]]))=TRUE,1,0)</f>
        <v>0</v>
      </c>
      <c r="O560" s="1">
        <f>IF(ISNUMBER(SEARCH("Wärmepumpe",Tabelle_Frageboegen[[#This Row],[Bisheriger Energieträger:]]))=TRUE,1,0)</f>
        <v>0</v>
      </c>
      <c r="P560" s="1">
        <f>IF(ISNUMBER(SEARCH("Holz",Tabelle_Frageboegen[[#This Row],[Bisheriger Energieträger:]]))=TRUE,1,0)</f>
        <v>0</v>
      </c>
      <c r="Q560" s="1">
        <f>IF(ISNUMBER(SEARCH("Pellets",Tabelle_Frageboegen[[#This Row],[Bisheriger Energieträger:]]))=TRUE,1,0)</f>
        <v>0</v>
      </c>
      <c r="R560" s="1">
        <f>IF(ISNUMBER(SEARCH("Hackschnitzel",Tabelle_Frageboegen[[#This Row],[Bisheriger Energieträger:]]))=TRUE,1,0)</f>
        <v>0</v>
      </c>
      <c r="S560" s="1">
        <f>IF(ISNUMBER(SEARCH("anderes",Tabelle_Frageboegen[[#This Row],[Bisheriger Energieträger:]]))=TRUE,1,0)</f>
        <v>0</v>
      </c>
      <c r="T560" s="2">
        <v>1800</v>
      </c>
      <c r="U560" s="2">
        <v>0</v>
      </c>
      <c r="V560" s="2">
        <v>0</v>
      </c>
      <c r="W560" s="2">
        <v>0</v>
      </c>
      <c r="X560" s="2">
        <v>0</v>
      </c>
      <c r="Y560" s="2">
        <v>0</v>
      </c>
      <c r="Z560" s="2">
        <v>0</v>
      </c>
      <c r="AA560" s="2">
        <v>0</v>
      </c>
      <c r="AB560" s="3">
        <f>IF(SUM(Tabelle_Frageboegen[[#This Row],[Heizöl (l/a)]:[Holzhackschnitzel (Schüttraummeter/a):]])=0,1,0)</f>
        <v>0</v>
      </c>
    </row>
    <row r="561" spans="1:28" x14ac:dyDescent="0.25">
      <c r="A561" s="1">
        <v>546</v>
      </c>
      <c r="B561" s="1" t="s">
        <v>106</v>
      </c>
      <c r="C561" s="1" t="s">
        <v>140</v>
      </c>
      <c r="D561" s="1" t="s">
        <v>4</v>
      </c>
      <c r="E561" s="1">
        <f>IF(Tabelle_Frageboegen[[#This Row],[Anschlussinteresse:]]="ja",1,0)</f>
        <v>1</v>
      </c>
      <c r="F561" s="1">
        <f>IF(Tabelle_Frageboegen[[#This Row],[Anschlussinteresse:]]="ja &amp; unklar",1,0)</f>
        <v>0</v>
      </c>
      <c r="G561" s="1">
        <f>IF(Tabelle_Frageboegen[[#This Row],[Anschlussinteresse:]]="unklar",1,0)</f>
        <v>0</v>
      </c>
      <c r="H561" s="1">
        <f>IF(Tabelle_Frageboegen[[#This Row],[Anschlussinteresse:]]="nein &amp; unklar",1,0)</f>
        <v>0</v>
      </c>
      <c r="I561" s="1">
        <f>IF(Tabelle_Frageboegen[[#This Row],[Anschlussinteresse:]]="nein",1,0)</f>
        <v>0</v>
      </c>
      <c r="J561" s="1" t="s">
        <v>10</v>
      </c>
      <c r="K561" s="1">
        <f>IF(ISNUMBER(SEARCH("Heizöl",Tabelle_Frageboegen[[#This Row],[Bisheriger Energieträger:]]))=TRUE,1,0)</f>
        <v>1</v>
      </c>
      <c r="L561" s="1">
        <f>IF(ISNUMBER(SEARCH("Erdgas",Tabelle_Frageboegen[[#This Row],[Bisheriger Energieträger:]]))=TRUE,1,0)</f>
        <v>0</v>
      </c>
      <c r="M561" s="1">
        <f>IF(ISNUMBER(SEARCH("Flüssiggas",Tabelle_Frageboegen[[#This Row],[Bisheriger Energieträger:]]))=TRUE,1,0)</f>
        <v>0</v>
      </c>
      <c r="N561" s="1">
        <f>IF(ISNUMBER(SEARCH("Strom",Tabelle_Frageboegen[[#This Row],[Bisheriger Energieträger:]]))=TRUE,1,0)</f>
        <v>0</v>
      </c>
      <c r="O561" s="1">
        <f>IF(ISNUMBER(SEARCH("Wärmepumpe",Tabelle_Frageboegen[[#This Row],[Bisheriger Energieträger:]]))=TRUE,1,0)</f>
        <v>0</v>
      </c>
      <c r="P561" s="1">
        <f>IF(ISNUMBER(SEARCH("Holz",Tabelle_Frageboegen[[#This Row],[Bisheriger Energieträger:]]))=TRUE,1,0)</f>
        <v>0</v>
      </c>
      <c r="Q561" s="1">
        <f>IF(ISNUMBER(SEARCH("Pellets",Tabelle_Frageboegen[[#This Row],[Bisheriger Energieträger:]]))=TRUE,1,0)</f>
        <v>0</v>
      </c>
      <c r="R561" s="1">
        <f>IF(ISNUMBER(SEARCH("Hackschnitzel",Tabelle_Frageboegen[[#This Row],[Bisheriger Energieträger:]]))=TRUE,1,0)</f>
        <v>0</v>
      </c>
      <c r="S561" s="1">
        <f>IF(ISNUMBER(SEARCH("anderes",Tabelle_Frageboegen[[#This Row],[Bisheriger Energieträger:]]))=TRUE,1,0)</f>
        <v>0</v>
      </c>
      <c r="T561" s="2">
        <v>3800</v>
      </c>
      <c r="U561" s="2">
        <v>0</v>
      </c>
      <c r="V561" s="2">
        <v>0</v>
      </c>
      <c r="W561" s="2">
        <v>0</v>
      </c>
      <c r="X561" s="2">
        <v>0</v>
      </c>
      <c r="Y561" s="2">
        <v>0</v>
      </c>
      <c r="Z561" s="2">
        <v>0</v>
      </c>
      <c r="AA561" s="2">
        <v>0</v>
      </c>
      <c r="AB561" s="3">
        <f>IF(SUM(Tabelle_Frageboegen[[#This Row],[Heizöl (l/a)]:[Holzhackschnitzel (Schüttraummeter/a):]])=0,1,0)</f>
        <v>0</v>
      </c>
    </row>
    <row r="562" spans="1:28" x14ac:dyDescent="0.25">
      <c r="A562" s="1">
        <v>547</v>
      </c>
      <c r="B562" s="1" t="s">
        <v>130</v>
      </c>
      <c r="C562" s="1" t="s">
        <v>140</v>
      </c>
      <c r="D562" s="1" t="s">
        <v>8</v>
      </c>
      <c r="E562" s="1">
        <f>IF(Tabelle_Frageboegen[[#This Row],[Anschlussinteresse:]]="ja",1,0)</f>
        <v>0</v>
      </c>
      <c r="F562" s="1">
        <f>IF(Tabelle_Frageboegen[[#This Row],[Anschlussinteresse:]]="ja &amp; unklar",1,0)</f>
        <v>0</v>
      </c>
      <c r="G562" s="1">
        <f>IF(Tabelle_Frageboegen[[#This Row],[Anschlussinteresse:]]="unklar",1,0)</f>
        <v>0</v>
      </c>
      <c r="H562" s="1">
        <f>IF(Tabelle_Frageboegen[[#This Row],[Anschlussinteresse:]]="nein &amp; unklar",1,0)</f>
        <v>0</v>
      </c>
      <c r="I562" s="1">
        <f>IF(Tabelle_Frageboegen[[#This Row],[Anschlussinteresse:]]="nein",1,0)</f>
        <v>1</v>
      </c>
      <c r="J562" s="1" t="s">
        <v>10</v>
      </c>
      <c r="K562" s="1">
        <f>IF(ISNUMBER(SEARCH("Heizöl",Tabelle_Frageboegen[[#This Row],[Bisheriger Energieträger:]]))=TRUE,1,0)</f>
        <v>1</v>
      </c>
      <c r="L562" s="1">
        <f>IF(ISNUMBER(SEARCH("Erdgas",Tabelle_Frageboegen[[#This Row],[Bisheriger Energieträger:]]))=TRUE,1,0)</f>
        <v>0</v>
      </c>
      <c r="M562" s="1">
        <f>IF(ISNUMBER(SEARCH("Flüssiggas",Tabelle_Frageboegen[[#This Row],[Bisheriger Energieträger:]]))=TRUE,1,0)</f>
        <v>0</v>
      </c>
      <c r="N562" s="1">
        <f>IF(ISNUMBER(SEARCH("Strom",Tabelle_Frageboegen[[#This Row],[Bisheriger Energieträger:]]))=TRUE,1,0)</f>
        <v>0</v>
      </c>
      <c r="O562" s="1">
        <f>IF(ISNUMBER(SEARCH("Wärmepumpe",Tabelle_Frageboegen[[#This Row],[Bisheriger Energieträger:]]))=TRUE,1,0)</f>
        <v>0</v>
      </c>
      <c r="P562" s="1">
        <f>IF(ISNUMBER(SEARCH("Holz",Tabelle_Frageboegen[[#This Row],[Bisheriger Energieträger:]]))=TRUE,1,0)</f>
        <v>0</v>
      </c>
      <c r="Q562" s="1">
        <f>IF(ISNUMBER(SEARCH("Pellets",Tabelle_Frageboegen[[#This Row],[Bisheriger Energieträger:]]))=TRUE,1,0)</f>
        <v>0</v>
      </c>
      <c r="R562" s="1">
        <f>IF(ISNUMBER(SEARCH("Hackschnitzel",Tabelle_Frageboegen[[#This Row],[Bisheriger Energieträger:]]))=TRUE,1,0)</f>
        <v>0</v>
      </c>
      <c r="S562" s="1">
        <f>IF(ISNUMBER(SEARCH("anderes",Tabelle_Frageboegen[[#This Row],[Bisheriger Energieträger:]]))=TRUE,1,0)</f>
        <v>0</v>
      </c>
      <c r="T562" s="2">
        <v>2000</v>
      </c>
      <c r="U562" s="2">
        <v>0</v>
      </c>
      <c r="V562" s="2">
        <v>0</v>
      </c>
      <c r="W562" s="2">
        <v>0</v>
      </c>
      <c r="X562" s="2">
        <v>0</v>
      </c>
      <c r="Y562" s="2">
        <v>0</v>
      </c>
      <c r="Z562" s="2">
        <v>0</v>
      </c>
      <c r="AA562" s="2">
        <v>0</v>
      </c>
      <c r="AB562" s="3">
        <f>IF(SUM(Tabelle_Frageboegen[[#This Row],[Heizöl (l/a)]:[Holzhackschnitzel (Schüttraummeter/a):]])=0,1,0)</f>
        <v>0</v>
      </c>
    </row>
    <row r="563" spans="1:28" x14ac:dyDescent="0.25">
      <c r="A563" s="1">
        <v>548</v>
      </c>
      <c r="B563" s="1" t="s">
        <v>90</v>
      </c>
      <c r="C563" s="1" t="s">
        <v>140</v>
      </c>
      <c r="D563" s="1" t="s">
        <v>8</v>
      </c>
      <c r="E563" s="1">
        <f>IF(Tabelle_Frageboegen[[#This Row],[Anschlussinteresse:]]="ja",1,0)</f>
        <v>0</v>
      </c>
      <c r="F563" s="1">
        <f>IF(Tabelle_Frageboegen[[#This Row],[Anschlussinteresse:]]="ja &amp; unklar",1,0)</f>
        <v>0</v>
      </c>
      <c r="G563" s="1">
        <f>IF(Tabelle_Frageboegen[[#This Row],[Anschlussinteresse:]]="unklar",1,0)</f>
        <v>0</v>
      </c>
      <c r="H563" s="1">
        <f>IF(Tabelle_Frageboegen[[#This Row],[Anschlussinteresse:]]="nein &amp; unklar",1,0)</f>
        <v>0</v>
      </c>
      <c r="I563" s="1">
        <f>IF(Tabelle_Frageboegen[[#This Row],[Anschlussinteresse:]]="nein",1,0)</f>
        <v>1</v>
      </c>
      <c r="J563" s="1"/>
      <c r="K563" s="1">
        <f>IF(ISNUMBER(SEARCH("Heizöl",Tabelle_Frageboegen[[#This Row],[Bisheriger Energieträger:]]))=TRUE,1,0)</f>
        <v>0</v>
      </c>
      <c r="L563" s="1">
        <f>IF(ISNUMBER(SEARCH("Erdgas",Tabelle_Frageboegen[[#This Row],[Bisheriger Energieträger:]]))=TRUE,1,0)</f>
        <v>0</v>
      </c>
      <c r="M563" s="1">
        <f>IF(ISNUMBER(SEARCH("Flüssiggas",Tabelle_Frageboegen[[#This Row],[Bisheriger Energieträger:]]))=TRUE,1,0)</f>
        <v>0</v>
      </c>
      <c r="N563" s="1">
        <f>IF(ISNUMBER(SEARCH("Strom",Tabelle_Frageboegen[[#This Row],[Bisheriger Energieträger:]]))=TRUE,1,0)</f>
        <v>0</v>
      </c>
      <c r="O563" s="1">
        <f>IF(ISNUMBER(SEARCH("Wärmepumpe",Tabelle_Frageboegen[[#This Row],[Bisheriger Energieträger:]]))=TRUE,1,0)</f>
        <v>0</v>
      </c>
      <c r="P563" s="1">
        <f>IF(ISNUMBER(SEARCH("Holz",Tabelle_Frageboegen[[#This Row],[Bisheriger Energieträger:]]))=TRUE,1,0)</f>
        <v>0</v>
      </c>
      <c r="Q563" s="1">
        <f>IF(ISNUMBER(SEARCH("Pellets",Tabelle_Frageboegen[[#This Row],[Bisheriger Energieträger:]]))=TRUE,1,0)</f>
        <v>0</v>
      </c>
      <c r="R563" s="1">
        <f>IF(ISNUMBER(SEARCH("Hackschnitzel",Tabelle_Frageboegen[[#This Row],[Bisheriger Energieträger:]]))=TRUE,1,0)</f>
        <v>0</v>
      </c>
      <c r="S563" s="1">
        <f>IF(ISNUMBER(SEARCH("anderes",Tabelle_Frageboegen[[#This Row],[Bisheriger Energieträger:]]))=TRUE,1,0)</f>
        <v>0</v>
      </c>
      <c r="T563" s="2">
        <v>0</v>
      </c>
      <c r="U563" s="2">
        <v>0</v>
      </c>
      <c r="V563" s="2">
        <v>0</v>
      </c>
      <c r="W563" s="2">
        <v>0</v>
      </c>
      <c r="X563" s="2">
        <v>0</v>
      </c>
      <c r="Y563" s="2">
        <v>0</v>
      </c>
      <c r="Z563" s="2">
        <v>0</v>
      </c>
      <c r="AA563" s="2">
        <v>0</v>
      </c>
      <c r="AB563" s="3">
        <f>IF(SUM(Tabelle_Frageboegen[[#This Row],[Heizöl (l/a)]:[Holzhackschnitzel (Schüttraummeter/a):]])=0,1,0)</f>
        <v>1</v>
      </c>
    </row>
    <row r="564" spans="1:28" x14ac:dyDescent="0.25">
      <c r="A564" s="1">
        <v>549</v>
      </c>
      <c r="B564" s="1" t="s">
        <v>115</v>
      </c>
      <c r="C564" s="1" t="s">
        <v>140</v>
      </c>
      <c r="D564" s="1" t="s">
        <v>6</v>
      </c>
      <c r="E564" s="1">
        <f>IF(Tabelle_Frageboegen[[#This Row],[Anschlussinteresse:]]="ja",1,0)</f>
        <v>0</v>
      </c>
      <c r="F564" s="1">
        <f>IF(Tabelle_Frageboegen[[#This Row],[Anschlussinteresse:]]="ja &amp; unklar",1,0)</f>
        <v>0</v>
      </c>
      <c r="G564" s="1">
        <f>IF(Tabelle_Frageboegen[[#This Row],[Anschlussinteresse:]]="unklar",1,0)</f>
        <v>1</v>
      </c>
      <c r="H564" s="1">
        <f>IF(Tabelle_Frageboegen[[#This Row],[Anschlussinteresse:]]="nein &amp; unklar",1,0)</f>
        <v>0</v>
      </c>
      <c r="I564" s="1">
        <f>IF(Tabelle_Frageboegen[[#This Row],[Anschlussinteresse:]]="nein",1,0)</f>
        <v>0</v>
      </c>
      <c r="J564" s="1" t="s">
        <v>10</v>
      </c>
      <c r="K564" s="1">
        <f>IF(ISNUMBER(SEARCH("Heizöl",Tabelle_Frageboegen[[#This Row],[Bisheriger Energieträger:]]))=TRUE,1,0)</f>
        <v>1</v>
      </c>
      <c r="L564" s="1">
        <f>IF(ISNUMBER(SEARCH("Erdgas",Tabelle_Frageboegen[[#This Row],[Bisheriger Energieträger:]]))=TRUE,1,0)</f>
        <v>0</v>
      </c>
      <c r="M564" s="1">
        <f>IF(ISNUMBER(SEARCH("Flüssiggas",Tabelle_Frageboegen[[#This Row],[Bisheriger Energieträger:]]))=TRUE,1,0)</f>
        <v>0</v>
      </c>
      <c r="N564" s="1">
        <f>IF(ISNUMBER(SEARCH("Strom",Tabelle_Frageboegen[[#This Row],[Bisheriger Energieträger:]]))=TRUE,1,0)</f>
        <v>0</v>
      </c>
      <c r="O564" s="1">
        <f>IF(ISNUMBER(SEARCH("Wärmepumpe",Tabelle_Frageboegen[[#This Row],[Bisheriger Energieträger:]]))=TRUE,1,0)</f>
        <v>0</v>
      </c>
      <c r="P564" s="1">
        <f>IF(ISNUMBER(SEARCH("Holz",Tabelle_Frageboegen[[#This Row],[Bisheriger Energieträger:]]))=TRUE,1,0)</f>
        <v>0</v>
      </c>
      <c r="Q564" s="1">
        <f>IF(ISNUMBER(SEARCH("Pellets",Tabelle_Frageboegen[[#This Row],[Bisheriger Energieträger:]]))=TRUE,1,0)</f>
        <v>0</v>
      </c>
      <c r="R564" s="1">
        <f>IF(ISNUMBER(SEARCH("Hackschnitzel",Tabelle_Frageboegen[[#This Row],[Bisheriger Energieträger:]]))=TRUE,1,0)</f>
        <v>0</v>
      </c>
      <c r="S564" s="1">
        <f>IF(ISNUMBER(SEARCH("anderes",Tabelle_Frageboegen[[#This Row],[Bisheriger Energieträger:]]))=TRUE,1,0)</f>
        <v>0</v>
      </c>
      <c r="T564" s="2">
        <v>1500</v>
      </c>
      <c r="U564" s="2">
        <v>0</v>
      </c>
      <c r="V564" s="2">
        <v>0</v>
      </c>
      <c r="W564" s="2">
        <v>0</v>
      </c>
      <c r="X564" s="2">
        <v>0</v>
      </c>
      <c r="Y564" s="2">
        <v>0</v>
      </c>
      <c r="Z564" s="2">
        <v>0</v>
      </c>
      <c r="AA564" s="2">
        <v>0</v>
      </c>
      <c r="AB564" s="3">
        <f>IF(SUM(Tabelle_Frageboegen[[#This Row],[Heizöl (l/a)]:[Holzhackschnitzel (Schüttraummeter/a):]])=0,1,0)</f>
        <v>0</v>
      </c>
    </row>
    <row r="565" spans="1:28" x14ac:dyDescent="0.25">
      <c r="A565" s="1">
        <v>550</v>
      </c>
      <c r="B565" s="1" t="s">
        <v>36</v>
      </c>
      <c r="C565" s="1" t="s">
        <v>140</v>
      </c>
      <c r="D565" s="1" t="s">
        <v>4</v>
      </c>
      <c r="E565" s="1">
        <f>IF(Tabelle_Frageboegen[[#This Row],[Anschlussinteresse:]]="ja",1,0)</f>
        <v>1</v>
      </c>
      <c r="F565" s="1">
        <f>IF(Tabelle_Frageboegen[[#This Row],[Anschlussinteresse:]]="ja &amp; unklar",1,0)</f>
        <v>0</v>
      </c>
      <c r="G565" s="1">
        <f>IF(Tabelle_Frageboegen[[#This Row],[Anschlussinteresse:]]="unklar",1,0)</f>
        <v>0</v>
      </c>
      <c r="H565" s="1">
        <f>IF(Tabelle_Frageboegen[[#This Row],[Anschlussinteresse:]]="nein &amp; unklar",1,0)</f>
        <v>0</v>
      </c>
      <c r="I565" s="1">
        <f>IF(Tabelle_Frageboegen[[#This Row],[Anschlussinteresse:]]="nein",1,0)</f>
        <v>0</v>
      </c>
      <c r="J565" s="1" t="s">
        <v>10</v>
      </c>
      <c r="K565" s="1">
        <f>IF(ISNUMBER(SEARCH("Heizöl",Tabelle_Frageboegen[[#This Row],[Bisheriger Energieträger:]]))=TRUE,1,0)</f>
        <v>1</v>
      </c>
      <c r="L565" s="1">
        <f>IF(ISNUMBER(SEARCH("Erdgas",Tabelle_Frageboegen[[#This Row],[Bisheriger Energieträger:]]))=TRUE,1,0)</f>
        <v>0</v>
      </c>
      <c r="M565" s="1">
        <f>IF(ISNUMBER(SEARCH("Flüssiggas",Tabelle_Frageboegen[[#This Row],[Bisheriger Energieträger:]]))=TRUE,1,0)</f>
        <v>0</v>
      </c>
      <c r="N565" s="1">
        <f>IF(ISNUMBER(SEARCH("Strom",Tabelle_Frageboegen[[#This Row],[Bisheriger Energieträger:]]))=TRUE,1,0)</f>
        <v>0</v>
      </c>
      <c r="O565" s="1">
        <f>IF(ISNUMBER(SEARCH("Wärmepumpe",Tabelle_Frageboegen[[#This Row],[Bisheriger Energieträger:]]))=TRUE,1,0)</f>
        <v>0</v>
      </c>
      <c r="P565" s="1">
        <f>IF(ISNUMBER(SEARCH("Holz",Tabelle_Frageboegen[[#This Row],[Bisheriger Energieträger:]]))=TRUE,1,0)</f>
        <v>0</v>
      </c>
      <c r="Q565" s="1">
        <f>IF(ISNUMBER(SEARCH("Pellets",Tabelle_Frageboegen[[#This Row],[Bisheriger Energieträger:]]))=TRUE,1,0)</f>
        <v>0</v>
      </c>
      <c r="R565" s="1">
        <f>IF(ISNUMBER(SEARCH("Hackschnitzel",Tabelle_Frageboegen[[#This Row],[Bisheriger Energieträger:]]))=TRUE,1,0)</f>
        <v>0</v>
      </c>
      <c r="S565" s="1">
        <f>IF(ISNUMBER(SEARCH("anderes",Tabelle_Frageboegen[[#This Row],[Bisheriger Energieträger:]]))=TRUE,1,0)</f>
        <v>0</v>
      </c>
      <c r="T565" s="2">
        <v>1800</v>
      </c>
      <c r="U565" s="2">
        <v>0</v>
      </c>
      <c r="V565" s="2">
        <v>0</v>
      </c>
      <c r="W565" s="2">
        <v>0</v>
      </c>
      <c r="X565" s="2">
        <v>0</v>
      </c>
      <c r="Y565" s="2">
        <v>0</v>
      </c>
      <c r="Z565" s="2">
        <v>0</v>
      </c>
      <c r="AA565" s="2">
        <v>0</v>
      </c>
      <c r="AB565" s="3">
        <f>IF(SUM(Tabelle_Frageboegen[[#This Row],[Heizöl (l/a)]:[Holzhackschnitzel (Schüttraummeter/a):]])=0,1,0)</f>
        <v>0</v>
      </c>
    </row>
    <row r="566" spans="1:28" x14ac:dyDescent="0.25">
      <c r="A566" s="1">
        <v>551</v>
      </c>
      <c r="B566" s="1" t="s">
        <v>36</v>
      </c>
      <c r="C566" s="1" t="s">
        <v>140</v>
      </c>
      <c r="D566" s="1" t="s">
        <v>4</v>
      </c>
      <c r="E566" s="1">
        <f>IF(Tabelle_Frageboegen[[#This Row],[Anschlussinteresse:]]="ja",1,0)</f>
        <v>1</v>
      </c>
      <c r="F566" s="1">
        <f>IF(Tabelle_Frageboegen[[#This Row],[Anschlussinteresse:]]="ja &amp; unklar",1,0)</f>
        <v>0</v>
      </c>
      <c r="G566" s="1">
        <f>IF(Tabelle_Frageboegen[[#This Row],[Anschlussinteresse:]]="unklar",1,0)</f>
        <v>0</v>
      </c>
      <c r="H566" s="1">
        <f>IF(Tabelle_Frageboegen[[#This Row],[Anschlussinteresse:]]="nein &amp; unklar",1,0)</f>
        <v>0</v>
      </c>
      <c r="I566" s="1">
        <f>IF(Tabelle_Frageboegen[[#This Row],[Anschlussinteresse:]]="nein",1,0)</f>
        <v>0</v>
      </c>
      <c r="J566" s="1" t="s">
        <v>10</v>
      </c>
      <c r="K566" s="1">
        <f>IF(ISNUMBER(SEARCH("Heizöl",Tabelle_Frageboegen[[#This Row],[Bisheriger Energieträger:]]))=TRUE,1,0)</f>
        <v>1</v>
      </c>
      <c r="L566" s="1">
        <f>IF(ISNUMBER(SEARCH("Erdgas",Tabelle_Frageboegen[[#This Row],[Bisheriger Energieträger:]]))=TRUE,1,0)</f>
        <v>0</v>
      </c>
      <c r="M566" s="1">
        <f>IF(ISNUMBER(SEARCH("Flüssiggas",Tabelle_Frageboegen[[#This Row],[Bisheriger Energieträger:]]))=TRUE,1,0)</f>
        <v>0</v>
      </c>
      <c r="N566" s="1">
        <f>IF(ISNUMBER(SEARCH("Strom",Tabelle_Frageboegen[[#This Row],[Bisheriger Energieträger:]]))=TRUE,1,0)</f>
        <v>0</v>
      </c>
      <c r="O566" s="1">
        <f>IF(ISNUMBER(SEARCH("Wärmepumpe",Tabelle_Frageboegen[[#This Row],[Bisheriger Energieträger:]]))=TRUE,1,0)</f>
        <v>0</v>
      </c>
      <c r="P566" s="1">
        <f>IF(ISNUMBER(SEARCH("Holz",Tabelle_Frageboegen[[#This Row],[Bisheriger Energieträger:]]))=TRUE,1,0)</f>
        <v>0</v>
      </c>
      <c r="Q566" s="1">
        <f>IF(ISNUMBER(SEARCH("Pellets",Tabelle_Frageboegen[[#This Row],[Bisheriger Energieträger:]]))=TRUE,1,0)</f>
        <v>0</v>
      </c>
      <c r="R566" s="1">
        <f>IF(ISNUMBER(SEARCH("Hackschnitzel",Tabelle_Frageboegen[[#This Row],[Bisheriger Energieträger:]]))=TRUE,1,0)</f>
        <v>0</v>
      </c>
      <c r="S566" s="1">
        <f>IF(ISNUMBER(SEARCH("anderes",Tabelle_Frageboegen[[#This Row],[Bisheriger Energieträger:]]))=TRUE,1,0)</f>
        <v>0</v>
      </c>
      <c r="T566" s="2">
        <v>1400</v>
      </c>
      <c r="U566" s="2">
        <v>0</v>
      </c>
      <c r="V566" s="2">
        <v>0</v>
      </c>
      <c r="W566" s="2">
        <v>0</v>
      </c>
      <c r="X566" s="2">
        <v>0</v>
      </c>
      <c r="Y566" s="2">
        <v>0</v>
      </c>
      <c r="Z566" s="2">
        <v>0</v>
      </c>
      <c r="AA566" s="2">
        <v>0</v>
      </c>
      <c r="AB566" s="3">
        <f>IF(SUM(Tabelle_Frageboegen[[#This Row],[Heizöl (l/a)]:[Holzhackschnitzel (Schüttraummeter/a):]])=0,1,0)</f>
        <v>0</v>
      </c>
    </row>
    <row r="567" spans="1:28" x14ac:dyDescent="0.25">
      <c r="A567" s="1">
        <v>552</v>
      </c>
      <c r="B567" s="1" t="s">
        <v>69</v>
      </c>
      <c r="C567" s="1" t="s">
        <v>140</v>
      </c>
      <c r="D567" s="1" t="s">
        <v>4</v>
      </c>
      <c r="E567" s="1">
        <f>IF(Tabelle_Frageboegen[[#This Row],[Anschlussinteresse:]]="ja",1,0)</f>
        <v>1</v>
      </c>
      <c r="F567" s="1">
        <f>IF(Tabelle_Frageboegen[[#This Row],[Anschlussinteresse:]]="ja &amp; unklar",1,0)</f>
        <v>0</v>
      </c>
      <c r="G567" s="1">
        <f>IF(Tabelle_Frageboegen[[#This Row],[Anschlussinteresse:]]="unklar",1,0)</f>
        <v>0</v>
      </c>
      <c r="H567" s="1">
        <f>IF(Tabelle_Frageboegen[[#This Row],[Anschlussinteresse:]]="nein &amp; unklar",1,0)</f>
        <v>0</v>
      </c>
      <c r="I567" s="1">
        <f>IF(Tabelle_Frageboegen[[#This Row],[Anschlussinteresse:]]="nein",1,0)</f>
        <v>0</v>
      </c>
      <c r="J567" s="1" t="s">
        <v>39</v>
      </c>
      <c r="K567" s="1">
        <f>IF(ISNUMBER(SEARCH("Heizöl",Tabelle_Frageboegen[[#This Row],[Bisheriger Energieträger:]]))=TRUE,1,0)</f>
        <v>1</v>
      </c>
      <c r="L567" s="1">
        <f>IF(ISNUMBER(SEARCH("Erdgas",Tabelle_Frageboegen[[#This Row],[Bisheriger Energieträger:]]))=TRUE,1,0)</f>
        <v>0</v>
      </c>
      <c r="M567" s="1">
        <f>IF(ISNUMBER(SEARCH("Flüssiggas",Tabelle_Frageboegen[[#This Row],[Bisheriger Energieträger:]]))=TRUE,1,0)</f>
        <v>0</v>
      </c>
      <c r="N567" s="1">
        <f>IF(ISNUMBER(SEARCH("Strom",Tabelle_Frageboegen[[#This Row],[Bisheriger Energieträger:]]))=TRUE,1,0)</f>
        <v>0</v>
      </c>
      <c r="O567" s="1">
        <f>IF(ISNUMBER(SEARCH("Wärmepumpe",Tabelle_Frageboegen[[#This Row],[Bisheriger Energieträger:]]))=TRUE,1,0)</f>
        <v>0</v>
      </c>
      <c r="P567" s="1">
        <f>IF(ISNUMBER(SEARCH("Holz",Tabelle_Frageboegen[[#This Row],[Bisheriger Energieträger:]]))=TRUE,1,0)</f>
        <v>1</v>
      </c>
      <c r="Q567" s="1">
        <f>IF(ISNUMBER(SEARCH("Pellets",Tabelle_Frageboegen[[#This Row],[Bisheriger Energieträger:]]))=TRUE,1,0)</f>
        <v>0</v>
      </c>
      <c r="R567" s="1">
        <f>IF(ISNUMBER(SEARCH("Hackschnitzel",Tabelle_Frageboegen[[#This Row],[Bisheriger Energieträger:]]))=TRUE,1,0)</f>
        <v>0</v>
      </c>
      <c r="S567" s="1">
        <f>IF(ISNUMBER(SEARCH("anderes",Tabelle_Frageboegen[[#This Row],[Bisheriger Energieträger:]]))=TRUE,1,0)</f>
        <v>0</v>
      </c>
      <c r="T567" s="2">
        <v>2000</v>
      </c>
      <c r="U567" s="2">
        <v>0</v>
      </c>
      <c r="V567" s="2">
        <v>0</v>
      </c>
      <c r="W567" s="2">
        <v>0</v>
      </c>
      <c r="X567" s="2">
        <v>0</v>
      </c>
      <c r="Y567" s="2">
        <v>4</v>
      </c>
      <c r="Z567" s="2">
        <v>0</v>
      </c>
      <c r="AA567" s="2">
        <v>0</v>
      </c>
      <c r="AB567" s="3">
        <f>IF(SUM(Tabelle_Frageboegen[[#This Row],[Heizöl (l/a)]:[Holzhackschnitzel (Schüttraummeter/a):]])=0,1,0)</f>
        <v>0</v>
      </c>
    </row>
    <row r="568" spans="1:28" x14ac:dyDescent="0.25">
      <c r="A568" s="1">
        <v>553</v>
      </c>
      <c r="B568" s="1" t="s">
        <v>63</v>
      </c>
      <c r="C568" s="1" t="s">
        <v>140</v>
      </c>
      <c r="D568" s="1" t="s">
        <v>4</v>
      </c>
      <c r="E568" s="1">
        <f>IF(Tabelle_Frageboegen[[#This Row],[Anschlussinteresse:]]="ja",1,0)</f>
        <v>1</v>
      </c>
      <c r="F568" s="1">
        <f>IF(Tabelle_Frageboegen[[#This Row],[Anschlussinteresse:]]="ja &amp; unklar",1,0)</f>
        <v>0</v>
      </c>
      <c r="G568" s="1">
        <f>IF(Tabelle_Frageboegen[[#This Row],[Anschlussinteresse:]]="unklar",1,0)</f>
        <v>0</v>
      </c>
      <c r="H568" s="1">
        <f>IF(Tabelle_Frageboegen[[#This Row],[Anschlussinteresse:]]="nein &amp; unklar",1,0)</f>
        <v>0</v>
      </c>
      <c r="I568" s="1">
        <f>IF(Tabelle_Frageboegen[[#This Row],[Anschlussinteresse:]]="nein",1,0)</f>
        <v>0</v>
      </c>
      <c r="J568" s="1" t="s">
        <v>11</v>
      </c>
      <c r="K568" s="1">
        <f>IF(ISNUMBER(SEARCH("Heizöl",Tabelle_Frageboegen[[#This Row],[Bisheriger Energieträger:]]))=TRUE,1,0)</f>
        <v>0</v>
      </c>
      <c r="L568" s="1">
        <f>IF(ISNUMBER(SEARCH("Erdgas",Tabelle_Frageboegen[[#This Row],[Bisheriger Energieträger:]]))=TRUE,1,0)</f>
        <v>1</v>
      </c>
      <c r="M568" s="1">
        <f>IF(ISNUMBER(SEARCH("Flüssiggas",Tabelle_Frageboegen[[#This Row],[Bisheriger Energieträger:]]))=TRUE,1,0)</f>
        <v>0</v>
      </c>
      <c r="N568" s="1">
        <f>IF(ISNUMBER(SEARCH("Strom",Tabelle_Frageboegen[[#This Row],[Bisheriger Energieträger:]]))=TRUE,1,0)</f>
        <v>0</v>
      </c>
      <c r="O568" s="1">
        <f>IF(ISNUMBER(SEARCH("Wärmepumpe",Tabelle_Frageboegen[[#This Row],[Bisheriger Energieträger:]]))=TRUE,1,0)</f>
        <v>0</v>
      </c>
      <c r="P568" s="1">
        <f>IF(ISNUMBER(SEARCH("Holz",Tabelle_Frageboegen[[#This Row],[Bisheriger Energieträger:]]))=TRUE,1,0)</f>
        <v>0</v>
      </c>
      <c r="Q568" s="1">
        <f>IF(ISNUMBER(SEARCH("Pellets",Tabelle_Frageboegen[[#This Row],[Bisheriger Energieträger:]]))=TRUE,1,0)</f>
        <v>0</v>
      </c>
      <c r="R568" s="1">
        <f>IF(ISNUMBER(SEARCH("Hackschnitzel",Tabelle_Frageboegen[[#This Row],[Bisheriger Energieträger:]]))=TRUE,1,0)</f>
        <v>0</v>
      </c>
      <c r="S568" s="1">
        <f>IF(ISNUMBER(SEARCH("anderes",Tabelle_Frageboegen[[#This Row],[Bisheriger Energieträger:]]))=TRUE,1,0)</f>
        <v>0</v>
      </c>
      <c r="T568" s="2">
        <v>0</v>
      </c>
      <c r="U568" s="2">
        <v>0</v>
      </c>
      <c r="V568" s="2">
        <v>0</v>
      </c>
      <c r="W568" s="2">
        <v>0</v>
      </c>
      <c r="X568" s="2">
        <v>0</v>
      </c>
      <c r="Y568" s="2">
        <v>0</v>
      </c>
      <c r="Z568" s="2">
        <v>0</v>
      </c>
      <c r="AA568" s="2">
        <v>0</v>
      </c>
      <c r="AB568" s="3">
        <f>IF(SUM(Tabelle_Frageboegen[[#This Row],[Heizöl (l/a)]:[Holzhackschnitzel (Schüttraummeter/a):]])=0,1,0)</f>
        <v>1</v>
      </c>
    </row>
    <row r="569" spans="1:28" x14ac:dyDescent="0.25">
      <c r="A569" s="1">
        <v>554</v>
      </c>
      <c r="B569" s="1" t="s">
        <v>51</v>
      </c>
      <c r="C569" s="1" t="s">
        <v>140</v>
      </c>
      <c r="D569" s="1" t="s">
        <v>6</v>
      </c>
      <c r="E569" s="1">
        <f>IF(Tabelle_Frageboegen[[#This Row],[Anschlussinteresse:]]="ja",1,0)</f>
        <v>0</v>
      </c>
      <c r="F569" s="1">
        <f>IF(Tabelle_Frageboegen[[#This Row],[Anschlussinteresse:]]="ja &amp; unklar",1,0)</f>
        <v>0</v>
      </c>
      <c r="G569" s="1">
        <f>IF(Tabelle_Frageboegen[[#This Row],[Anschlussinteresse:]]="unklar",1,0)</f>
        <v>1</v>
      </c>
      <c r="H569" s="1">
        <f>IF(Tabelle_Frageboegen[[#This Row],[Anschlussinteresse:]]="nein &amp; unklar",1,0)</f>
        <v>0</v>
      </c>
      <c r="I569" s="1">
        <f>IF(Tabelle_Frageboegen[[#This Row],[Anschlussinteresse:]]="nein",1,0)</f>
        <v>0</v>
      </c>
      <c r="J569" s="1" t="s">
        <v>35</v>
      </c>
      <c r="K569" s="1">
        <f>IF(ISNUMBER(SEARCH("Heizöl",Tabelle_Frageboegen[[#This Row],[Bisheriger Energieträger:]]))=TRUE,1,0)</f>
        <v>0</v>
      </c>
      <c r="L569" s="1">
        <f>IF(ISNUMBER(SEARCH("Erdgas",Tabelle_Frageboegen[[#This Row],[Bisheriger Energieträger:]]))=TRUE,1,0)</f>
        <v>0</v>
      </c>
      <c r="M569" s="1">
        <f>IF(ISNUMBER(SEARCH("Flüssiggas",Tabelle_Frageboegen[[#This Row],[Bisheriger Energieträger:]]))=TRUE,1,0)</f>
        <v>1</v>
      </c>
      <c r="N569" s="1">
        <f>IF(ISNUMBER(SEARCH("Strom",Tabelle_Frageboegen[[#This Row],[Bisheriger Energieträger:]]))=TRUE,1,0)</f>
        <v>0</v>
      </c>
      <c r="O569" s="1">
        <f>IF(ISNUMBER(SEARCH("Wärmepumpe",Tabelle_Frageboegen[[#This Row],[Bisheriger Energieträger:]]))=TRUE,1,0)</f>
        <v>0</v>
      </c>
      <c r="P569" s="1">
        <f>IF(ISNUMBER(SEARCH("Holz",Tabelle_Frageboegen[[#This Row],[Bisheriger Energieträger:]]))=TRUE,1,0)</f>
        <v>1</v>
      </c>
      <c r="Q569" s="1">
        <f>IF(ISNUMBER(SEARCH("Pellets",Tabelle_Frageboegen[[#This Row],[Bisheriger Energieträger:]]))=TRUE,1,0)</f>
        <v>0</v>
      </c>
      <c r="R569" s="1">
        <f>IF(ISNUMBER(SEARCH("Hackschnitzel",Tabelle_Frageboegen[[#This Row],[Bisheriger Energieträger:]]))=TRUE,1,0)</f>
        <v>0</v>
      </c>
      <c r="S569" s="1">
        <f>IF(ISNUMBER(SEARCH("anderes",Tabelle_Frageboegen[[#This Row],[Bisheriger Energieträger:]]))=TRUE,1,0)</f>
        <v>0</v>
      </c>
      <c r="T569" s="2">
        <v>0</v>
      </c>
      <c r="U569" s="2">
        <v>0</v>
      </c>
      <c r="V569" s="2">
        <f>322.16/0.147</f>
        <v>2191.5646258503402</v>
      </c>
      <c r="W569" s="2">
        <v>0</v>
      </c>
      <c r="X569" s="2">
        <v>0</v>
      </c>
      <c r="Y569" s="2">
        <v>2</v>
      </c>
      <c r="Z569" s="2">
        <v>0</v>
      </c>
      <c r="AA569" s="2">
        <v>0</v>
      </c>
      <c r="AB569" s="3">
        <f>IF(SUM(Tabelle_Frageboegen[[#This Row],[Heizöl (l/a)]:[Holzhackschnitzel (Schüttraummeter/a):]])=0,1,0)</f>
        <v>0</v>
      </c>
    </row>
    <row r="570" spans="1:28" x14ac:dyDescent="0.25">
      <c r="A570" s="1">
        <v>555</v>
      </c>
      <c r="B570" s="1" t="s">
        <v>36</v>
      </c>
      <c r="C570" s="1" t="s">
        <v>140</v>
      </c>
      <c r="D570" s="1" t="s">
        <v>4</v>
      </c>
      <c r="E570" s="1">
        <f>IF(Tabelle_Frageboegen[[#This Row],[Anschlussinteresse:]]="ja",1,0)</f>
        <v>1</v>
      </c>
      <c r="F570" s="1">
        <f>IF(Tabelle_Frageboegen[[#This Row],[Anschlussinteresse:]]="ja &amp; unklar",1,0)</f>
        <v>0</v>
      </c>
      <c r="G570" s="1">
        <f>IF(Tabelle_Frageboegen[[#This Row],[Anschlussinteresse:]]="unklar",1,0)</f>
        <v>0</v>
      </c>
      <c r="H570" s="1">
        <f>IF(Tabelle_Frageboegen[[#This Row],[Anschlussinteresse:]]="nein &amp; unklar",1,0)</f>
        <v>0</v>
      </c>
      <c r="I570" s="1">
        <f>IF(Tabelle_Frageboegen[[#This Row],[Anschlussinteresse:]]="nein",1,0)</f>
        <v>0</v>
      </c>
      <c r="J570" s="1" t="s">
        <v>53</v>
      </c>
      <c r="K570" s="1">
        <f>IF(ISNUMBER(SEARCH("Heizöl",Tabelle_Frageboegen[[#This Row],[Bisheriger Energieträger:]]))=TRUE,1,0)</f>
        <v>0</v>
      </c>
      <c r="L570" s="1">
        <f>IF(ISNUMBER(SEARCH("Erdgas",Tabelle_Frageboegen[[#This Row],[Bisheriger Energieträger:]]))=TRUE,1,0)</f>
        <v>1</v>
      </c>
      <c r="M570" s="1">
        <f>IF(ISNUMBER(SEARCH("Flüssiggas",Tabelle_Frageboegen[[#This Row],[Bisheriger Energieträger:]]))=TRUE,1,0)</f>
        <v>0</v>
      </c>
      <c r="N570" s="1">
        <f>IF(ISNUMBER(SEARCH("Strom",Tabelle_Frageboegen[[#This Row],[Bisheriger Energieträger:]]))=TRUE,1,0)</f>
        <v>0</v>
      </c>
      <c r="O570" s="1">
        <f>IF(ISNUMBER(SEARCH("Wärmepumpe",Tabelle_Frageboegen[[#This Row],[Bisheriger Energieträger:]]))=TRUE,1,0)</f>
        <v>0</v>
      </c>
      <c r="P570" s="1">
        <f>IF(ISNUMBER(SEARCH("Holz",Tabelle_Frageboegen[[#This Row],[Bisheriger Energieträger:]]))=TRUE,1,0)</f>
        <v>1</v>
      </c>
      <c r="Q570" s="1">
        <f>IF(ISNUMBER(SEARCH("Pellets",Tabelle_Frageboegen[[#This Row],[Bisheriger Energieträger:]]))=TRUE,1,0)</f>
        <v>0</v>
      </c>
      <c r="R570" s="1">
        <f>IF(ISNUMBER(SEARCH("Hackschnitzel",Tabelle_Frageboegen[[#This Row],[Bisheriger Energieträger:]]))=TRUE,1,0)</f>
        <v>0</v>
      </c>
      <c r="S570" s="1">
        <f>IF(ISNUMBER(SEARCH("anderes",Tabelle_Frageboegen[[#This Row],[Bisheriger Energieträger:]]))=TRUE,1,0)</f>
        <v>0</v>
      </c>
      <c r="T570" s="2">
        <v>0</v>
      </c>
      <c r="U570" s="2">
        <v>1454.5454545454545</v>
      </c>
      <c r="V570" s="2">
        <v>0</v>
      </c>
      <c r="W570" s="2">
        <v>0</v>
      </c>
      <c r="X570" s="2">
        <v>0</v>
      </c>
      <c r="Y570" s="2">
        <v>0.5</v>
      </c>
      <c r="Z570" s="2">
        <v>0</v>
      </c>
      <c r="AA570" s="2">
        <v>0</v>
      </c>
      <c r="AB570" s="3">
        <f>IF(SUM(Tabelle_Frageboegen[[#This Row],[Heizöl (l/a)]:[Holzhackschnitzel (Schüttraummeter/a):]])=0,1,0)</f>
        <v>0</v>
      </c>
    </row>
    <row r="571" spans="1:28" x14ac:dyDescent="0.25">
      <c r="A571" s="1">
        <v>556</v>
      </c>
      <c r="B571" s="1" t="s">
        <v>62</v>
      </c>
      <c r="C571" s="1" t="s">
        <v>143</v>
      </c>
      <c r="D571" s="1" t="s">
        <v>8</v>
      </c>
      <c r="E571" s="1">
        <f>IF(Tabelle_Frageboegen[[#This Row],[Anschlussinteresse:]]="ja",1,0)</f>
        <v>0</v>
      </c>
      <c r="F571" s="1">
        <f>IF(Tabelle_Frageboegen[[#This Row],[Anschlussinteresse:]]="ja &amp; unklar",1,0)</f>
        <v>0</v>
      </c>
      <c r="G571" s="1">
        <f>IF(Tabelle_Frageboegen[[#This Row],[Anschlussinteresse:]]="unklar",1,0)</f>
        <v>0</v>
      </c>
      <c r="H571" s="1">
        <f>IF(Tabelle_Frageboegen[[#This Row],[Anschlussinteresse:]]="nein &amp; unklar",1,0)</f>
        <v>0</v>
      </c>
      <c r="I571" s="1">
        <f>IF(Tabelle_Frageboegen[[#This Row],[Anschlussinteresse:]]="nein",1,0)</f>
        <v>1</v>
      </c>
      <c r="J571" s="1" t="s">
        <v>14</v>
      </c>
      <c r="K571" s="1">
        <f>IF(ISNUMBER(SEARCH("Heizöl",Tabelle_Frageboegen[[#This Row],[Bisheriger Energieträger:]]))=TRUE,1,0)</f>
        <v>0</v>
      </c>
      <c r="L571" s="1">
        <f>IF(ISNUMBER(SEARCH("Erdgas",Tabelle_Frageboegen[[#This Row],[Bisheriger Energieträger:]]))=TRUE,1,0)</f>
        <v>0</v>
      </c>
      <c r="M571" s="1">
        <f>IF(ISNUMBER(SEARCH("Flüssiggas",Tabelle_Frageboegen[[#This Row],[Bisheriger Energieträger:]]))=TRUE,1,0)</f>
        <v>0</v>
      </c>
      <c r="N571" s="1">
        <f>IF(ISNUMBER(SEARCH("Strom",Tabelle_Frageboegen[[#This Row],[Bisheriger Energieträger:]]))=TRUE,1,0)</f>
        <v>0</v>
      </c>
      <c r="O571" s="1">
        <f>IF(ISNUMBER(SEARCH("Wärmepumpe",Tabelle_Frageboegen[[#This Row],[Bisheriger Energieträger:]]))=TRUE,1,0)</f>
        <v>1</v>
      </c>
      <c r="P571" s="1">
        <f>IF(ISNUMBER(SEARCH("Holz",Tabelle_Frageboegen[[#This Row],[Bisheriger Energieträger:]]))=TRUE,1,0)</f>
        <v>0</v>
      </c>
      <c r="Q571" s="1">
        <f>IF(ISNUMBER(SEARCH("Pellets",Tabelle_Frageboegen[[#This Row],[Bisheriger Energieträger:]]))=TRUE,1,0)</f>
        <v>0</v>
      </c>
      <c r="R571" s="1">
        <f>IF(ISNUMBER(SEARCH("Hackschnitzel",Tabelle_Frageboegen[[#This Row],[Bisheriger Energieträger:]]))=TRUE,1,0)</f>
        <v>0</v>
      </c>
      <c r="S571" s="1">
        <f>IF(ISNUMBER(SEARCH("anderes",Tabelle_Frageboegen[[#This Row],[Bisheriger Energieträger:]]))=TRUE,1,0)</f>
        <v>0</v>
      </c>
      <c r="T571" s="2">
        <v>0</v>
      </c>
      <c r="U571" s="2">
        <v>0</v>
      </c>
      <c r="V571" s="2">
        <v>0</v>
      </c>
      <c r="W571" s="2">
        <v>0</v>
      </c>
      <c r="X571" s="2">
        <v>0</v>
      </c>
      <c r="Y571" s="2">
        <v>0</v>
      </c>
      <c r="Z571" s="2">
        <v>0</v>
      </c>
      <c r="AA571" s="2">
        <v>0</v>
      </c>
      <c r="AB571" s="3">
        <f>IF(SUM(Tabelle_Frageboegen[[#This Row],[Heizöl (l/a)]:[Holzhackschnitzel (Schüttraummeter/a):]])=0,1,0)</f>
        <v>1</v>
      </c>
    </row>
    <row r="572" spans="1:28" ht="30" x14ac:dyDescent="0.25">
      <c r="A572" s="1">
        <v>557</v>
      </c>
      <c r="B572" s="1" t="s">
        <v>68</v>
      </c>
      <c r="C572" s="1" t="s">
        <v>143</v>
      </c>
      <c r="D572" s="1" t="s">
        <v>4</v>
      </c>
      <c r="E572" s="1">
        <f>IF(Tabelle_Frageboegen[[#This Row],[Anschlussinteresse:]]="ja",1,0)</f>
        <v>1</v>
      </c>
      <c r="F572" s="1">
        <f>IF(Tabelle_Frageboegen[[#This Row],[Anschlussinteresse:]]="ja &amp; unklar",1,0)</f>
        <v>0</v>
      </c>
      <c r="G572" s="1">
        <f>IF(Tabelle_Frageboegen[[#This Row],[Anschlussinteresse:]]="unklar",1,0)</f>
        <v>0</v>
      </c>
      <c r="H572" s="1">
        <f>IF(Tabelle_Frageboegen[[#This Row],[Anschlussinteresse:]]="nein &amp; unklar",1,0)</f>
        <v>0</v>
      </c>
      <c r="I572" s="1">
        <f>IF(Tabelle_Frageboegen[[#This Row],[Anschlussinteresse:]]="nein",1,0)</f>
        <v>0</v>
      </c>
      <c r="J572" s="1" t="s">
        <v>53</v>
      </c>
      <c r="K572" s="1">
        <f>IF(ISNUMBER(SEARCH("Heizöl",Tabelle_Frageboegen[[#This Row],[Bisheriger Energieträger:]]))=TRUE,1,0)</f>
        <v>0</v>
      </c>
      <c r="L572" s="1">
        <f>IF(ISNUMBER(SEARCH("Erdgas",Tabelle_Frageboegen[[#This Row],[Bisheriger Energieträger:]]))=TRUE,1,0)</f>
        <v>1</v>
      </c>
      <c r="M572" s="1">
        <f>IF(ISNUMBER(SEARCH("Flüssiggas",Tabelle_Frageboegen[[#This Row],[Bisheriger Energieträger:]]))=TRUE,1,0)</f>
        <v>0</v>
      </c>
      <c r="N572" s="1">
        <f>IF(ISNUMBER(SEARCH("Strom",Tabelle_Frageboegen[[#This Row],[Bisheriger Energieträger:]]))=TRUE,1,0)</f>
        <v>0</v>
      </c>
      <c r="O572" s="1">
        <f>IF(ISNUMBER(SEARCH("Wärmepumpe",Tabelle_Frageboegen[[#This Row],[Bisheriger Energieträger:]]))=TRUE,1,0)</f>
        <v>0</v>
      </c>
      <c r="P572" s="1">
        <f>IF(ISNUMBER(SEARCH("Holz",Tabelle_Frageboegen[[#This Row],[Bisheriger Energieträger:]]))=TRUE,1,0)</f>
        <v>1</v>
      </c>
      <c r="Q572" s="1">
        <f>IF(ISNUMBER(SEARCH("Pellets",Tabelle_Frageboegen[[#This Row],[Bisheriger Energieträger:]]))=TRUE,1,0)</f>
        <v>0</v>
      </c>
      <c r="R572" s="1">
        <f>IF(ISNUMBER(SEARCH("Hackschnitzel",Tabelle_Frageboegen[[#This Row],[Bisheriger Energieträger:]]))=TRUE,1,0)</f>
        <v>0</v>
      </c>
      <c r="S572" s="1">
        <f>IF(ISNUMBER(SEARCH("anderes",Tabelle_Frageboegen[[#This Row],[Bisheriger Energieträger:]]))=TRUE,1,0)</f>
        <v>0</v>
      </c>
      <c r="T572" s="2">
        <v>0</v>
      </c>
      <c r="U572" s="2">
        <v>1818.1818181818182</v>
      </c>
      <c r="V572" s="2">
        <v>0</v>
      </c>
      <c r="W572" s="2">
        <v>0</v>
      </c>
      <c r="X572" s="2">
        <v>0</v>
      </c>
      <c r="Y572" s="2">
        <v>1</v>
      </c>
      <c r="Z572" s="2">
        <v>0</v>
      </c>
      <c r="AA572" s="2">
        <v>0</v>
      </c>
      <c r="AB572" s="3">
        <f>IF(SUM(Tabelle_Frageboegen[[#This Row],[Heizöl (l/a)]:[Holzhackschnitzel (Schüttraummeter/a):]])=0,1,0)</f>
        <v>0</v>
      </c>
    </row>
    <row r="573" spans="1:28" x14ac:dyDescent="0.25">
      <c r="A573" s="1">
        <v>558</v>
      </c>
      <c r="B573" s="1" t="s">
        <v>36</v>
      </c>
      <c r="C573" s="1" t="s">
        <v>140</v>
      </c>
      <c r="D573" s="1" t="s">
        <v>4</v>
      </c>
      <c r="E573" s="1">
        <f>IF(Tabelle_Frageboegen[[#This Row],[Anschlussinteresse:]]="ja",1,0)</f>
        <v>1</v>
      </c>
      <c r="F573" s="1">
        <f>IF(Tabelle_Frageboegen[[#This Row],[Anschlussinteresse:]]="ja &amp; unklar",1,0)</f>
        <v>0</v>
      </c>
      <c r="G573" s="1">
        <f>IF(Tabelle_Frageboegen[[#This Row],[Anschlussinteresse:]]="unklar",1,0)</f>
        <v>0</v>
      </c>
      <c r="H573" s="1">
        <f>IF(Tabelle_Frageboegen[[#This Row],[Anschlussinteresse:]]="nein &amp; unklar",1,0)</f>
        <v>0</v>
      </c>
      <c r="I573" s="1">
        <f>IF(Tabelle_Frageboegen[[#This Row],[Anschlussinteresse:]]="nein",1,0)</f>
        <v>0</v>
      </c>
      <c r="J573" s="1" t="s">
        <v>39</v>
      </c>
      <c r="K573" s="1">
        <f>IF(ISNUMBER(SEARCH("Heizöl",Tabelle_Frageboegen[[#This Row],[Bisheriger Energieträger:]]))=TRUE,1,0)</f>
        <v>1</v>
      </c>
      <c r="L573" s="1">
        <f>IF(ISNUMBER(SEARCH("Erdgas",Tabelle_Frageboegen[[#This Row],[Bisheriger Energieträger:]]))=TRUE,1,0)</f>
        <v>0</v>
      </c>
      <c r="M573" s="1">
        <f>IF(ISNUMBER(SEARCH("Flüssiggas",Tabelle_Frageboegen[[#This Row],[Bisheriger Energieträger:]]))=TRUE,1,0)</f>
        <v>0</v>
      </c>
      <c r="N573" s="1">
        <f>IF(ISNUMBER(SEARCH("Strom",Tabelle_Frageboegen[[#This Row],[Bisheriger Energieträger:]]))=TRUE,1,0)</f>
        <v>0</v>
      </c>
      <c r="O573" s="1">
        <f>IF(ISNUMBER(SEARCH("Wärmepumpe",Tabelle_Frageboegen[[#This Row],[Bisheriger Energieträger:]]))=TRUE,1,0)</f>
        <v>0</v>
      </c>
      <c r="P573" s="1">
        <f>IF(ISNUMBER(SEARCH("Holz",Tabelle_Frageboegen[[#This Row],[Bisheriger Energieträger:]]))=TRUE,1,0)</f>
        <v>1</v>
      </c>
      <c r="Q573" s="1">
        <f>IF(ISNUMBER(SEARCH("Pellets",Tabelle_Frageboegen[[#This Row],[Bisheriger Energieträger:]]))=TRUE,1,0)</f>
        <v>0</v>
      </c>
      <c r="R573" s="1">
        <f>IF(ISNUMBER(SEARCH("Hackschnitzel",Tabelle_Frageboegen[[#This Row],[Bisheriger Energieträger:]]))=TRUE,1,0)</f>
        <v>0</v>
      </c>
      <c r="S573" s="1">
        <f>IF(ISNUMBER(SEARCH("anderes",Tabelle_Frageboegen[[#This Row],[Bisheriger Energieträger:]]))=TRUE,1,0)</f>
        <v>0</v>
      </c>
      <c r="T573" s="2">
        <v>1500</v>
      </c>
      <c r="U573" s="2">
        <v>0</v>
      </c>
      <c r="V573" s="2">
        <v>0</v>
      </c>
      <c r="W573" s="2">
        <v>0</v>
      </c>
      <c r="X573" s="2">
        <v>0</v>
      </c>
      <c r="Y573" s="2">
        <v>1.5</v>
      </c>
      <c r="Z573" s="2">
        <v>0</v>
      </c>
      <c r="AA573" s="2">
        <v>0</v>
      </c>
      <c r="AB573" s="3">
        <f>IF(SUM(Tabelle_Frageboegen[[#This Row],[Heizöl (l/a)]:[Holzhackschnitzel (Schüttraummeter/a):]])=0,1,0)</f>
        <v>0</v>
      </c>
    </row>
    <row r="574" spans="1:28" x14ac:dyDescent="0.25">
      <c r="A574" s="1">
        <v>559</v>
      </c>
      <c r="B574" s="1" t="s">
        <v>90</v>
      </c>
      <c r="C574" s="1" t="s">
        <v>140</v>
      </c>
      <c r="D574" s="1" t="s">
        <v>4</v>
      </c>
      <c r="E574" s="1">
        <f>IF(Tabelle_Frageboegen[[#This Row],[Anschlussinteresse:]]="ja",1,0)</f>
        <v>1</v>
      </c>
      <c r="F574" s="1">
        <f>IF(Tabelle_Frageboegen[[#This Row],[Anschlussinteresse:]]="ja &amp; unklar",1,0)</f>
        <v>0</v>
      </c>
      <c r="G574" s="1">
        <f>IF(Tabelle_Frageboegen[[#This Row],[Anschlussinteresse:]]="unklar",1,0)</f>
        <v>0</v>
      </c>
      <c r="H574" s="1">
        <f>IF(Tabelle_Frageboegen[[#This Row],[Anschlussinteresse:]]="nein &amp; unklar",1,0)</f>
        <v>0</v>
      </c>
      <c r="I574" s="1">
        <f>IF(Tabelle_Frageboegen[[#This Row],[Anschlussinteresse:]]="nein",1,0)</f>
        <v>0</v>
      </c>
      <c r="J574" s="1" t="s">
        <v>10</v>
      </c>
      <c r="K574" s="1">
        <f>IF(ISNUMBER(SEARCH("Heizöl",Tabelle_Frageboegen[[#This Row],[Bisheriger Energieträger:]]))=TRUE,1,0)</f>
        <v>1</v>
      </c>
      <c r="L574" s="1">
        <f>IF(ISNUMBER(SEARCH("Erdgas",Tabelle_Frageboegen[[#This Row],[Bisheriger Energieträger:]]))=TRUE,1,0)</f>
        <v>0</v>
      </c>
      <c r="M574" s="1">
        <f>IF(ISNUMBER(SEARCH("Flüssiggas",Tabelle_Frageboegen[[#This Row],[Bisheriger Energieträger:]]))=TRUE,1,0)</f>
        <v>0</v>
      </c>
      <c r="N574" s="1">
        <f>IF(ISNUMBER(SEARCH("Strom",Tabelle_Frageboegen[[#This Row],[Bisheriger Energieträger:]]))=TRUE,1,0)</f>
        <v>0</v>
      </c>
      <c r="O574" s="1">
        <f>IF(ISNUMBER(SEARCH("Wärmepumpe",Tabelle_Frageboegen[[#This Row],[Bisheriger Energieträger:]]))=TRUE,1,0)</f>
        <v>0</v>
      </c>
      <c r="P574" s="1">
        <f>IF(ISNUMBER(SEARCH("Holz",Tabelle_Frageboegen[[#This Row],[Bisheriger Energieträger:]]))=TRUE,1,0)</f>
        <v>0</v>
      </c>
      <c r="Q574" s="1">
        <f>IF(ISNUMBER(SEARCH("Pellets",Tabelle_Frageboegen[[#This Row],[Bisheriger Energieträger:]]))=TRUE,1,0)</f>
        <v>0</v>
      </c>
      <c r="R574" s="1">
        <f>IF(ISNUMBER(SEARCH("Hackschnitzel",Tabelle_Frageboegen[[#This Row],[Bisheriger Energieträger:]]))=TRUE,1,0)</f>
        <v>0</v>
      </c>
      <c r="S574" s="1">
        <f>IF(ISNUMBER(SEARCH("anderes",Tabelle_Frageboegen[[#This Row],[Bisheriger Energieträger:]]))=TRUE,1,0)</f>
        <v>0</v>
      </c>
      <c r="T574" s="2">
        <v>3000</v>
      </c>
      <c r="U574" s="2">
        <v>0</v>
      </c>
      <c r="V574" s="2">
        <v>0</v>
      </c>
      <c r="W574" s="2">
        <v>0</v>
      </c>
      <c r="X574" s="2">
        <v>0</v>
      </c>
      <c r="Y574" s="2">
        <v>0</v>
      </c>
      <c r="Z574" s="2">
        <v>0</v>
      </c>
      <c r="AA574" s="2">
        <v>0</v>
      </c>
      <c r="AB574" s="3">
        <f>IF(SUM(Tabelle_Frageboegen[[#This Row],[Heizöl (l/a)]:[Holzhackschnitzel (Schüttraummeter/a):]])=0,1,0)</f>
        <v>0</v>
      </c>
    </row>
    <row r="575" spans="1:28" x14ac:dyDescent="0.25">
      <c r="A575" s="1">
        <v>560</v>
      </c>
      <c r="B575" s="1" t="s">
        <v>66</v>
      </c>
      <c r="C575" s="1" t="s">
        <v>143</v>
      </c>
      <c r="D575" s="1" t="s">
        <v>8</v>
      </c>
      <c r="E575" s="1">
        <f>IF(Tabelle_Frageboegen[[#This Row],[Anschlussinteresse:]]="ja",1,0)</f>
        <v>0</v>
      </c>
      <c r="F575" s="1">
        <f>IF(Tabelle_Frageboegen[[#This Row],[Anschlussinteresse:]]="ja &amp; unklar",1,0)</f>
        <v>0</v>
      </c>
      <c r="G575" s="1">
        <f>IF(Tabelle_Frageboegen[[#This Row],[Anschlussinteresse:]]="unklar",1,0)</f>
        <v>0</v>
      </c>
      <c r="H575" s="1">
        <f>IF(Tabelle_Frageboegen[[#This Row],[Anschlussinteresse:]]="nein &amp; unklar",1,0)</f>
        <v>0</v>
      </c>
      <c r="I575" s="1">
        <f>IF(Tabelle_Frageboegen[[#This Row],[Anschlussinteresse:]]="nein",1,0)</f>
        <v>1</v>
      </c>
      <c r="J575" s="1" t="s">
        <v>14</v>
      </c>
      <c r="K575" s="1">
        <f>IF(ISNUMBER(SEARCH("Heizöl",Tabelle_Frageboegen[[#This Row],[Bisheriger Energieträger:]]))=TRUE,1,0)</f>
        <v>0</v>
      </c>
      <c r="L575" s="1">
        <f>IF(ISNUMBER(SEARCH("Erdgas",Tabelle_Frageboegen[[#This Row],[Bisheriger Energieträger:]]))=TRUE,1,0)</f>
        <v>0</v>
      </c>
      <c r="M575" s="1">
        <f>IF(ISNUMBER(SEARCH("Flüssiggas",Tabelle_Frageboegen[[#This Row],[Bisheriger Energieträger:]]))=TRUE,1,0)</f>
        <v>0</v>
      </c>
      <c r="N575" s="1">
        <f>IF(ISNUMBER(SEARCH("Strom",Tabelle_Frageboegen[[#This Row],[Bisheriger Energieträger:]]))=TRUE,1,0)</f>
        <v>0</v>
      </c>
      <c r="O575" s="1">
        <f>IF(ISNUMBER(SEARCH("Wärmepumpe",Tabelle_Frageboegen[[#This Row],[Bisheriger Energieträger:]]))=TRUE,1,0)</f>
        <v>1</v>
      </c>
      <c r="P575" s="1">
        <f>IF(ISNUMBER(SEARCH("Holz",Tabelle_Frageboegen[[#This Row],[Bisheriger Energieträger:]]))=TRUE,1,0)</f>
        <v>0</v>
      </c>
      <c r="Q575" s="1">
        <f>IF(ISNUMBER(SEARCH("Pellets",Tabelle_Frageboegen[[#This Row],[Bisheriger Energieträger:]]))=TRUE,1,0)</f>
        <v>0</v>
      </c>
      <c r="R575" s="1">
        <f>IF(ISNUMBER(SEARCH("Hackschnitzel",Tabelle_Frageboegen[[#This Row],[Bisheriger Energieträger:]]))=TRUE,1,0)</f>
        <v>0</v>
      </c>
      <c r="S575" s="1">
        <f>IF(ISNUMBER(SEARCH("anderes",Tabelle_Frageboegen[[#This Row],[Bisheriger Energieträger:]]))=TRUE,1,0)</f>
        <v>0</v>
      </c>
      <c r="T575" s="2">
        <v>0</v>
      </c>
      <c r="U575" s="2">
        <v>0</v>
      </c>
      <c r="V575" s="2">
        <v>0</v>
      </c>
      <c r="W575" s="2">
        <v>0</v>
      </c>
      <c r="X575" s="2">
        <v>0</v>
      </c>
      <c r="Y575" s="2">
        <v>0</v>
      </c>
      <c r="Z575" s="2">
        <v>0</v>
      </c>
      <c r="AA575" s="2">
        <v>0</v>
      </c>
      <c r="AB575" s="3">
        <f>IF(SUM(Tabelle_Frageboegen[[#This Row],[Heizöl (l/a)]:[Holzhackschnitzel (Schüttraummeter/a):]])=0,1,0)</f>
        <v>1</v>
      </c>
    </row>
    <row r="576" spans="1:28" x14ac:dyDescent="0.25">
      <c r="A576" s="1">
        <v>561</v>
      </c>
      <c r="B576" s="1" t="s">
        <v>38</v>
      </c>
      <c r="C576" s="1" t="s">
        <v>145</v>
      </c>
      <c r="D576" s="1" t="s">
        <v>4</v>
      </c>
      <c r="E576" s="1">
        <f>IF(Tabelle_Frageboegen[[#This Row],[Anschlussinteresse:]]="ja",1,0)</f>
        <v>1</v>
      </c>
      <c r="F576" s="1">
        <f>IF(Tabelle_Frageboegen[[#This Row],[Anschlussinteresse:]]="ja &amp; unklar",1,0)</f>
        <v>0</v>
      </c>
      <c r="G576" s="1">
        <f>IF(Tabelle_Frageboegen[[#This Row],[Anschlussinteresse:]]="unklar",1,0)</f>
        <v>0</v>
      </c>
      <c r="H576" s="1">
        <f>IF(Tabelle_Frageboegen[[#This Row],[Anschlussinteresse:]]="nein &amp; unklar",1,0)</f>
        <v>0</v>
      </c>
      <c r="I576" s="1">
        <f>IF(Tabelle_Frageboegen[[#This Row],[Anschlussinteresse:]]="nein",1,0)</f>
        <v>0</v>
      </c>
      <c r="J576" s="1" t="s">
        <v>10</v>
      </c>
      <c r="K576" s="1">
        <f>IF(ISNUMBER(SEARCH("Heizöl",Tabelle_Frageboegen[[#This Row],[Bisheriger Energieträger:]]))=TRUE,1,0)</f>
        <v>1</v>
      </c>
      <c r="L576" s="1">
        <f>IF(ISNUMBER(SEARCH("Erdgas",Tabelle_Frageboegen[[#This Row],[Bisheriger Energieträger:]]))=TRUE,1,0)</f>
        <v>0</v>
      </c>
      <c r="M576" s="1">
        <f>IF(ISNUMBER(SEARCH("Flüssiggas",Tabelle_Frageboegen[[#This Row],[Bisheriger Energieträger:]]))=TRUE,1,0)</f>
        <v>0</v>
      </c>
      <c r="N576" s="1">
        <f>IF(ISNUMBER(SEARCH("Strom",Tabelle_Frageboegen[[#This Row],[Bisheriger Energieträger:]]))=TRUE,1,0)</f>
        <v>0</v>
      </c>
      <c r="O576" s="1">
        <f>IF(ISNUMBER(SEARCH("Wärmepumpe",Tabelle_Frageboegen[[#This Row],[Bisheriger Energieträger:]]))=TRUE,1,0)</f>
        <v>0</v>
      </c>
      <c r="P576" s="1">
        <f>IF(ISNUMBER(SEARCH("Holz",Tabelle_Frageboegen[[#This Row],[Bisheriger Energieträger:]]))=TRUE,1,0)</f>
        <v>0</v>
      </c>
      <c r="Q576" s="1">
        <f>IF(ISNUMBER(SEARCH("Pellets",Tabelle_Frageboegen[[#This Row],[Bisheriger Energieträger:]]))=TRUE,1,0)</f>
        <v>0</v>
      </c>
      <c r="R576" s="1">
        <f>IF(ISNUMBER(SEARCH("Hackschnitzel",Tabelle_Frageboegen[[#This Row],[Bisheriger Energieträger:]]))=TRUE,1,0)</f>
        <v>0</v>
      </c>
      <c r="S576" s="1">
        <f>IF(ISNUMBER(SEARCH("anderes",Tabelle_Frageboegen[[#This Row],[Bisheriger Energieträger:]]))=TRUE,1,0)</f>
        <v>0</v>
      </c>
      <c r="T576" s="2">
        <v>4000</v>
      </c>
      <c r="U576" s="2">
        <v>0</v>
      </c>
      <c r="V576" s="2">
        <v>0</v>
      </c>
      <c r="W576" s="2">
        <v>0</v>
      </c>
      <c r="X576" s="2">
        <v>0</v>
      </c>
      <c r="Y576" s="2">
        <v>0</v>
      </c>
      <c r="Z576" s="2">
        <v>0</v>
      </c>
      <c r="AA576" s="2">
        <v>0</v>
      </c>
      <c r="AB576" s="3">
        <f>IF(SUM(Tabelle_Frageboegen[[#This Row],[Heizöl (l/a)]:[Holzhackschnitzel (Schüttraummeter/a):]])=0,1,0)</f>
        <v>0</v>
      </c>
    </row>
    <row r="577" spans="1:28" ht="30" x14ac:dyDescent="0.25">
      <c r="A577" s="1">
        <v>562</v>
      </c>
      <c r="B577" s="1" t="s">
        <v>68</v>
      </c>
      <c r="C577" s="1" t="s">
        <v>143</v>
      </c>
      <c r="D577" s="1" t="s">
        <v>8</v>
      </c>
      <c r="E577" s="1">
        <f>IF(Tabelle_Frageboegen[[#This Row],[Anschlussinteresse:]]="ja",1,0)</f>
        <v>0</v>
      </c>
      <c r="F577" s="1">
        <f>IF(Tabelle_Frageboegen[[#This Row],[Anschlussinteresse:]]="ja &amp; unklar",1,0)</f>
        <v>0</v>
      </c>
      <c r="G577" s="1">
        <f>IF(Tabelle_Frageboegen[[#This Row],[Anschlussinteresse:]]="unklar",1,0)</f>
        <v>0</v>
      </c>
      <c r="H577" s="1">
        <f>IF(Tabelle_Frageboegen[[#This Row],[Anschlussinteresse:]]="nein &amp; unklar",1,0)</f>
        <v>0</v>
      </c>
      <c r="I577" s="1">
        <f>IF(Tabelle_Frageboegen[[#This Row],[Anschlussinteresse:]]="nein",1,0)</f>
        <v>1</v>
      </c>
      <c r="J577" s="1" t="s">
        <v>43</v>
      </c>
      <c r="K577" s="1">
        <f>IF(ISNUMBER(SEARCH("Heizöl",Tabelle_Frageboegen[[#This Row],[Bisheriger Energieträger:]]))=TRUE,1,0)</f>
        <v>0</v>
      </c>
      <c r="L577" s="1">
        <f>IF(ISNUMBER(SEARCH("Erdgas",Tabelle_Frageboegen[[#This Row],[Bisheriger Energieträger:]]))=TRUE,1,0)</f>
        <v>0</v>
      </c>
      <c r="M577" s="1">
        <f>IF(ISNUMBER(SEARCH("Flüssiggas",Tabelle_Frageboegen[[#This Row],[Bisheriger Energieträger:]]))=TRUE,1,0)</f>
        <v>0</v>
      </c>
      <c r="N577" s="1">
        <f>IF(ISNUMBER(SEARCH("Strom",Tabelle_Frageboegen[[#This Row],[Bisheriger Energieträger:]]))=TRUE,1,0)</f>
        <v>0</v>
      </c>
      <c r="O577" s="1">
        <f>IF(ISNUMBER(SEARCH("Wärmepumpe",Tabelle_Frageboegen[[#This Row],[Bisheriger Energieträger:]]))=TRUE,1,0)</f>
        <v>0</v>
      </c>
      <c r="P577" s="1">
        <f>IF(ISNUMBER(SEARCH("Holz",Tabelle_Frageboegen[[#This Row],[Bisheriger Energieträger:]]))=TRUE,1,0)</f>
        <v>1</v>
      </c>
      <c r="Q577" s="1">
        <f>IF(ISNUMBER(SEARCH("Pellets",Tabelle_Frageboegen[[#This Row],[Bisheriger Energieträger:]]))=TRUE,1,0)</f>
        <v>1</v>
      </c>
      <c r="R577" s="1">
        <f>IF(ISNUMBER(SEARCH("Hackschnitzel",Tabelle_Frageboegen[[#This Row],[Bisheriger Energieträger:]]))=TRUE,1,0)</f>
        <v>0</v>
      </c>
      <c r="S577" s="1">
        <f>IF(ISNUMBER(SEARCH("anderes",Tabelle_Frageboegen[[#This Row],[Bisheriger Energieträger:]]))=TRUE,1,0)</f>
        <v>0</v>
      </c>
      <c r="T577" s="2">
        <v>0</v>
      </c>
      <c r="U577" s="2">
        <v>0</v>
      </c>
      <c r="V577" s="2">
        <v>0</v>
      </c>
      <c r="W577" s="2">
        <v>0</v>
      </c>
      <c r="X577" s="2">
        <v>0</v>
      </c>
      <c r="Y577" s="2">
        <v>0</v>
      </c>
      <c r="Z577" s="2">
        <v>0</v>
      </c>
      <c r="AA577" s="2">
        <v>0</v>
      </c>
      <c r="AB577" s="3">
        <f>IF(SUM(Tabelle_Frageboegen[[#This Row],[Heizöl (l/a)]:[Holzhackschnitzel (Schüttraummeter/a):]])=0,1,0)</f>
        <v>1</v>
      </c>
    </row>
    <row r="578" spans="1:28" x14ac:dyDescent="0.25">
      <c r="A578" s="1">
        <v>563</v>
      </c>
      <c r="B578" s="1" t="s">
        <v>56</v>
      </c>
      <c r="C578" s="1" t="s">
        <v>140</v>
      </c>
      <c r="D578" s="1" t="s">
        <v>4</v>
      </c>
      <c r="E578" s="1">
        <f>IF(Tabelle_Frageboegen[[#This Row],[Anschlussinteresse:]]="ja",1,0)</f>
        <v>1</v>
      </c>
      <c r="F578" s="1">
        <f>IF(Tabelle_Frageboegen[[#This Row],[Anschlussinteresse:]]="ja &amp; unklar",1,0)</f>
        <v>0</v>
      </c>
      <c r="G578" s="1">
        <f>IF(Tabelle_Frageboegen[[#This Row],[Anschlussinteresse:]]="unklar",1,0)</f>
        <v>0</v>
      </c>
      <c r="H578" s="1">
        <f>IF(Tabelle_Frageboegen[[#This Row],[Anschlussinteresse:]]="nein &amp; unklar",1,0)</f>
        <v>0</v>
      </c>
      <c r="I578" s="1">
        <f>IF(Tabelle_Frageboegen[[#This Row],[Anschlussinteresse:]]="nein",1,0)</f>
        <v>0</v>
      </c>
      <c r="J578" s="1" t="s">
        <v>10</v>
      </c>
      <c r="K578" s="1">
        <f>IF(ISNUMBER(SEARCH("Heizöl",Tabelle_Frageboegen[[#This Row],[Bisheriger Energieträger:]]))=TRUE,1,0)</f>
        <v>1</v>
      </c>
      <c r="L578" s="1">
        <f>IF(ISNUMBER(SEARCH("Erdgas",Tabelle_Frageboegen[[#This Row],[Bisheriger Energieträger:]]))=TRUE,1,0)</f>
        <v>0</v>
      </c>
      <c r="M578" s="1">
        <f>IF(ISNUMBER(SEARCH("Flüssiggas",Tabelle_Frageboegen[[#This Row],[Bisheriger Energieträger:]]))=TRUE,1,0)</f>
        <v>0</v>
      </c>
      <c r="N578" s="1">
        <f>IF(ISNUMBER(SEARCH("Strom",Tabelle_Frageboegen[[#This Row],[Bisheriger Energieträger:]]))=TRUE,1,0)</f>
        <v>0</v>
      </c>
      <c r="O578" s="1">
        <f>IF(ISNUMBER(SEARCH("Wärmepumpe",Tabelle_Frageboegen[[#This Row],[Bisheriger Energieträger:]]))=TRUE,1,0)</f>
        <v>0</v>
      </c>
      <c r="P578" s="1">
        <f>IF(ISNUMBER(SEARCH("Holz",Tabelle_Frageboegen[[#This Row],[Bisheriger Energieträger:]]))=TRUE,1,0)</f>
        <v>0</v>
      </c>
      <c r="Q578" s="1">
        <f>IF(ISNUMBER(SEARCH("Pellets",Tabelle_Frageboegen[[#This Row],[Bisheriger Energieträger:]]))=TRUE,1,0)</f>
        <v>0</v>
      </c>
      <c r="R578" s="1">
        <f>IF(ISNUMBER(SEARCH("Hackschnitzel",Tabelle_Frageboegen[[#This Row],[Bisheriger Energieträger:]]))=TRUE,1,0)</f>
        <v>0</v>
      </c>
      <c r="S578" s="1">
        <f>IF(ISNUMBER(SEARCH("anderes",Tabelle_Frageboegen[[#This Row],[Bisheriger Energieträger:]]))=TRUE,1,0)</f>
        <v>0</v>
      </c>
      <c r="T578" s="2">
        <v>0</v>
      </c>
      <c r="U578" s="2">
        <v>0</v>
      </c>
      <c r="V578" s="2">
        <v>0</v>
      </c>
      <c r="W578" s="2">
        <v>0</v>
      </c>
      <c r="X578" s="2">
        <v>0</v>
      </c>
      <c r="Y578" s="2">
        <v>0</v>
      </c>
      <c r="Z578" s="2">
        <v>0</v>
      </c>
      <c r="AA578" s="2">
        <v>0</v>
      </c>
      <c r="AB578" s="3">
        <f>IF(SUM(Tabelle_Frageboegen[[#This Row],[Heizöl (l/a)]:[Holzhackschnitzel (Schüttraummeter/a):]])=0,1,0)</f>
        <v>1</v>
      </c>
    </row>
    <row r="579" spans="1:28" x14ac:dyDescent="0.25">
      <c r="A579" s="1">
        <v>564</v>
      </c>
      <c r="B579" s="1" t="s">
        <v>63</v>
      </c>
      <c r="C579" s="1" t="s">
        <v>140</v>
      </c>
      <c r="D579" s="1" t="s">
        <v>8</v>
      </c>
      <c r="E579" s="1">
        <f>IF(Tabelle_Frageboegen[[#This Row],[Anschlussinteresse:]]="ja",1,0)</f>
        <v>0</v>
      </c>
      <c r="F579" s="1">
        <f>IF(Tabelle_Frageboegen[[#This Row],[Anschlussinteresse:]]="ja &amp; unklar",1,0)</f>
        <v>0</v>
      </c>
      <c r="G579" s="1">
        <f>IF(Tabelle_Frageboegen[[#This Row],[Anschlussinteresse:]]="unklar",1,0)</f>
        <v>0</v>
      </c>
      <c r="H579" s="1">
        <f>IF(Tabelle_Frageboegen[[#This Row],[Anschlussinteresse:]]="nein &amp; unklar",1,0)</f>
        <v>0</v>
      </c>
      <c r="I579" s="1">
        <f>IF(Tabelle_Frageboegen[[#This Row],[Anschlussinteresse:]]="nein",1,0)</f>
        <v>1</v>
      </c>
      <c r="J579" s="1" t="s">
        <v>47</v>
      </c>
      <c r="K579" s="1">
        <f>IF(ISNUMBER(SEARCH("Heizöl",Tabelle_Frageboegen[[#This Row],[Bisheriger Energieträger:]]))=TRUE,1,0)</f>
        <v>0</v>
      </c>
      <c r="L579" s="1">
        <f>IF(ISNUMBER(SEARCH("Erdgas",Tabelle_Frageboegen[[#This Row],[Bisheriger Energieträger:]]))=TRUE,1,0)</f>
        <v>0</v>
      </c>
      <c r="M579" s="1">
        <f>IF(ISNUMBER(SEARCH("Flüssiggas",Tabelle_Frageboegen[[#This Row],[Bisheriger Energieträger:]]))=TRUE,1,0)</f>
        <v>0</v>
      </c>
      <c r="N579" s="1">
        <f>IF(ISNUMBER(SEARCH("Strom",Tabelle_Frageboegen[[#This Row],[Bisheriger Energieträger:]]))=TRUE,1,0)</f>
        <v>0</v>
      </c>
      <c r="O579" s="1">
        <f>IF(ISNUMBER(SEARCH("Wärmepumpe",Tabelle_Frageboegen[[#This Row],[Bisheriger Energieträger:]]))=TRUE,1,0)</f>
        <v>0</v>
      </c>
      <c r="P579" s="1">
        <f>IF(ISNUMBER(SEARCH("Holz",Tabelle_Frageboegen[[#This Row],[Bisheriger Energieträger:]]))=TRUE,1,0)</f>
        <v>0</v>
      </c>
      <c r="Q579" s="1">
        <f>IF(ISNUMBER(SEARCH("Pellets",Tabelle_Frageboegen[[#This Row],[Bisheriger Energieträger:]]))=TRUE,1,0)</f>
        <v>0</v>
      </c>
      <c r="R579" s="1">
        <f>IF(ISNUMBER(SEARCH("Hackschnitzel",Tabelle_Frageboegen[[#This Row],[Bisheriger Energieträger:]]))=TRUE,1,0)</f>
        <v>0</v>
      </c>
      <c r="S579" s="1">
        <f>IF(ISNUMBER(SEARCH("anderes",Tabelle_Frageboegen[[#This Row],[Bisheriger Energieträger:]]))=TRUE,1,0)</f>
        <v>1</v>
      </c>
      <c r="T579" s="2">
        <v>0</v>
      </c>
      <c r="U579" s="2">
        <v>0</v>
      </c>
      <c r="V579" s="2">
        <v>0</v>
      </c>
      <c r="W579" s="2">
        <v>0</v>
      </c>
      <c r="X579" s="2">
        <v>0</v>
      </c>
      <c r="Y579" s="2">
        <v>0</v>
      </c>
      <c r="Z579" s="2">
        <v>0</v>
      </c>
      <c r="AA579" s="2">
        <v>0</v>
      </c>
      <c r="AB579" s="3">
        <f>IF(SUM(Tabelle_Frageboegen[[#This Row],[Heizöl (l/a)]:[Holzhackschnitzel (Schüttraummeter/a):]])=0,1,0)</f>
        <v>1</v>
      </c>
    </row>
    <row r="580" spans="1:28" x14ac:dyDescent="0.25">
      <c r="A580" s="1">
        <v>565</v>
      </c>
      <c r="B580" s="1" t="s">
        <v>66</v>
      </c>
      <c r="C580" s="1" t="s">
        <v>143</v>
      </c>
      <c r="D580" s="1" t="s">
        <v>4</v>
      </c>
      <c r="E580" s="1">
        <f>IF(Tabelle_Frageboegen[[#This Row],[Anschlussinteresse:]]="ja",1,0)</f>
        <v>1</v>
      </c>
      <c r="F580" s="1">
        <f>IF(Tabelle_Frageboegen[[#This Row],[Anschlussinteresse:]]="ja &amp; unklar",1,0)</f>
        <v>0</v>
      </c>
      <c r="G580" s="1">
        <f>IF(Tabelle_Frageboegen[[#This Row],[Anschlussinteresse:]]="unklar",1,0)</f>
        <v>0</v>
      </c>
      <c r="H580" s="1">
        <f>IF(Tabelle_Frageboegen[[#This Row],[Anschlussinteresse:]]="nein &amp; unklar",1,0)</f>
        <v>0</v>
      </c>
      <c r="I580" s="1">
        <f>IF(Tabelle_Frageboegen[[#This Row],[Anschlussinteresse:]]="nein",1,0)</f>
        <v>0</v>
      </c>
      <c r="J580" s="1" t="s">
        <v>53</v>
      </c>
      <c r="K580" s="1">
        <f>IF(ISNUMBER(SEARCH("Heizöl",Tabelle_Frageboegen[[#This Row],[Bisheriger Energieträger:]]))=TRUE,1,0)</f>
        <v>0</v>
      </c>
      <c r="L580" s="1">
        <f>IF(ISNUMBER(SEARCH("Erdgas",Tabelle_Frageboegen[[#This Row],[Bisheriger Energieträger:]]))=TRUE,1,0)</f>
        <v>1</v>
      </c>
      <c r="M580" s="1">
        <f>IF(ISNUMBER(SEARCH("Flüssiggas",Tabelle_Frageboegen[[#This Row],[Bisheriger Energieträger:]]))=TRUE,1,0)</f>
        <v>0</v>
      </c>
      <c r="N580" s="1">
        <f>IF(ISNUMBER(SEARCH("Strom",Tabelle_Frageboegen[[#This Row],[Bisheriger Energieträger:]]))=TRUE,1,0)</f>
        <v>0</v>
      </c>
      <c r="O580" s="1">
        <f>IF(ISNUMBER(SEARCH("Wärmepumpe",Tabelle_Frageboegen[[#This Row],[Bisheriger Energieträger:]]))=TRUE,1,0)</f>
        <v>0</v>
      </c>
      <c r="P580" s="1">
        <f>IF(ISNUMBER(SEARCH("Holz",Tabelle_Frageboegen[[#This Row],[Bisheriger Energieträger:]]))=TRUE,1,0)</f>
        <v>1</v>
      </c>
      <c r="Q580" s="1">
        <f>IF(ISNUMBER(SEARCH("Pellets",Tabelle_Frageboegen[[#This Row],[Bisheriger Energieträger:]]))=TRUE,1,0)</f>
        <v>0</v>
      </c>
      <c r="R580" s="1">
        <f>IF(ISNUMBER(SEARCH("Hackschnitzel",Tabelle_Frageboegen[[#This Row],[Bisheriger Energieträger:]]))=TRUE,1,0)</f>
        <v>0</v>
      </c>
      <c r="S580" s="1">
        <f>IF(ISNUMBER(SEARCH("anderes",Tabelle_Frageboegen[[#This Row],[Bisheriger Energieträger:]]))=TRUE,1,0)</f>
        <v>0</v>
      </c>
      <c r="T580" s="2">
        <v>400</v>
      </c>
      <c r="U580" s="2">
        <v>0</v>
      </c>
      <c r="V580" s="2">
        <v>0</v>
      </c>
      <c r="W580" s="2">
        <v>0</v>
      </c>
      <c r="X580" s="2">
        <v>0</v>
      </c>
      <c r="Y580" s="2">
        <v>5</v>
      </c>
      <c r="Z580" s="2">
        <v>0</v>
      </c>
      <c r="AA580" s="2">
        <v>0</v>
      </c>
      <c r="AB580" s="3">
        <f>IF(SUM(Tabelle_Frageboegen[[#This Row],[Heizöl (l/a)]:[Holzhackschnitzel (Schüttraummeter/a):]])=0,1,0)</f>
        <v>0</v>
      </c>
    </row>
    <row r="581" spans="1:28" x14ac:dyDescent="0.25">
      <c r="A581" s="1">
        <v>566</v>
      </c>
      <c r="B581" s="1" t="s">
        <v>54</v>
      </c>
      <c r="C581" s="1" t="s">
        <v>140</v>
      </c>
      <c r="D581" s="1" t="s">
        <v>4</v>
      </c>
      <c r="E581" s="1">
        <f>IF(Tabelle_Frageboegen[[#This Row],[Anschlussinteresse:]]="ja",1,0)</f>
        <v>1</v>
      </c>
      <c r="F581" s="1">
        <f>IF(Tabelle_Frageboegen[[#This Row],[Anschlussinteresse:]]="ja &amp; unklar",1,0)</f>
        <v>0</v>
      </c>
      <c r="G581" s="1">
        <f>IF(Tabelle_Frageboegen[[#This Row],[Anschlussinteresse:]]="unklar",1,0)</f>
        <v>0</v>
      </c>
      <c r="H581" s="1">
        <f>IF(Tabelle_Frageboegen[[#This Row],[Anschlussinteresse:]]="nein &amp; unklar",1,0)</f>
        <v>0</v>
      </c>
      <c r="I581" s="1">
        <f>IF(Tabelle_Frageboegen[[#This Row],[Anschlussinteresse:]]="nein",1,0)</f>
        <v>0</v>
      </c>
      <c r="J581" s="1" t="s">
        <v>10</v>
      </c>
      <c r="K581" s="1">
        <f>IF(ISNUMBER(SEARCH("Heizöl",Tabelle_Frageboegen[[#This Row],[Bisheriger Energieträger:]]))=TRUE,1,0)</f>
        <v>1</v>
      </c>
      <c r="L581" s="1">
        <f>IF(ISNUMBER(SEARCH("Erdgas",Tabelle_Frageboegen[[#This Row],[Bisheriger Energieträger:]]))=TRUE,1,0)</f>
        <v>0</v>
      </c>
      <c r="M581" s="1">
        <f>IF(ISNUMBER(SEARCH("Flüssiggas",Tabelle_Frageboegen[[#This Row],[Bisheriger Energieträger:]]))=TRUE,1,0)</f>
        <v>0</v>
      </c>
      <c r="N581" s="1">
        <f>IF(ISNUMBER(SEARCH("Strom",Tabelle_Frageboegen[[#This Row],[Bisheriger Energieträger:]]))=TRUE,1,0)</f>
        <v>0</v>
      </c>
      <c r="O581" s="1">
        <f>IF(ISNUMBER(SEARCH("Wärmepumpe",Tabelle_Frageboegen[[#This Row],[Bisheriger Energieträger:]]))=TRUE,1,0)</f>
        <v>0</v>
      </c>
      <c r="P581" s="1">
        <f>IF(ISNUMBER(SEARCH("Holz",Tabelle_Frageboegen[[#This Row],[Bisheriger Energieträger:]]))=TRUE,1,0)</f>
        <v>0</v>
      </c>
      <c r="Q581" s="1">
        <f>IF(ISNUMBER(SEARCH("Pellets",Tabelle_Frageboegen[[#This Row],[Bisheriger Energieträger:]]))=TRUE,1,0)</f>
        <v>0</v>
      </c>
      <c r="R581" s="1">
        <f>IF(ISNUMBER(SEARCH("Hackschnitzel",Tabelle_Frageboegen[[#This Row],[Bisheriger Energieträger:]]))=TRUE,1,0)</f>
        <v>0</v>
      </c>
      <c r="S581" s="1">
        <f>IF(ISNUMBER(SEARCH("anderes",Tabelle_Frageboegen[[#This Row],[Bisheriger Energieträger:]]))=TRUE,1,0)</f>
        <v>0</v>
      </c>
      <c r="T581" s="2">
        <v>8000</v>
      </c>
      <c r="U581" s="2">
        <v>0</v>
      </c>
      <c r="V581" s="2">
        <v>0</v>
      </c>
      <c r="W581" s="2">
        <v>0</v>
      </c>
      <c r="X581" s="2">
        <v>0</v>
      </c>
      <c r="Y581" s="2">
        <v>0</v>
      </c>
      <c r="Z581" s="2">
        <v>0</v>
      </c>
      <c r="AA581" s="2">
        <v>0</v>
      </c>
      <c r="AB581" s="3">
        <f>IF(SUM(Tabelle_Frageboegen[[#This Row],[Heizöl (l/a)]:[Holzhackschnitzel (Schüttraummeter/a):]])=0,1,0)</f>
        <v>0</v>
      </c>
    </row>
    <row r="582" spans="1:28" x14ac:dyDescent="0.25">
      <c r="A582" s="1">
        <v>567</v>
      </c>
      <c r="B582" s="1" t="s">
        <v>36</v>
      </c>
      <c r="C582" s="1" t="s">
        <v>140</v>
      </c>
      <c r="D582" s="1" t="s">
        <v>4</v>
      </c>
      <c r="E582" s="1">
        <f>IF(Tabelle_Frageboegen[[#This Row],[Anschlussinteresse:]]="ja",1,0)</f>
        <v>1</v>
      </c>
      <c r="F582" s="1">
        <f>IF(Tabelle_Frageboegen[[#This Row],[Anschlussinteresse:]]="ja &amp; unklar",1,0)</f>
        <v>0</v>
      </c>
      <c r="G582" s="1">
        <f>IF(Tabelle_Frageboegen[[#This Row],[Anschlussinteresse:]]="unklar",1,0)</f>
        <v>0</v>
      </c>
      <c r="H582" s="1">
        <f>IF(Tabelle_Frageboegen[[#This Row],[Anschlussinteresse:]]="nein &amp; unklar",1,0)</f>
        <v>0</v>
      </c>
      <c r="I582" s="1">
        <f>IF(Tabelle_Frageboegen[[#This Row],[Anschlussinteresse:]]="nein",1,0)</f>
        <v>0</v>
      </c>
      <c r="J582" s="1" t="s">
        <v>10</v>
      </c>
      <c r="K582" s="1">
        <f>IF(ISNUMBER(SEARCH("Heizöl",Tabelle_Frageboegen[[#This Row],[Bisheriger Energieträger:]]))=TRUE,1,0)</f>
        <v>1</v>
      </c>
      <c r="L582" s="1">
        <f>IF(ISNUMBER(SEARCH("Erdgas",Tabelle_Frageboegen[[#This Row],[Bisheriger Energieträger:]]))=TRUE,1,0)</f>
        <v>0</v>
      </c>
      <c r="M582" s="1">
        <f>IF(ISNUMBER(SEARCH("Flüssiggas",Tabelle_Frageboegen[[#This Row],[Bisheriger Energieträger:]]))=TRUE,1,0)</f>
        <v>0</v>
      </c>
      <c r="N582" s="1">
        <f>IF(ISNUMBER(SEARCH("Strom",Tabelle_Frageboegen[[#This Row],[Bisheriger Energieträger:]]))=TRUE,1,0)</f>
        <v>0</v>
      </c>
      <c r="O582" s="1">
        <f>IF(ISNUMBER(SEARCH("Wärmepumpe",Tabelle_Frageboegen[[#This Row],[Bisheriger Energieträger:]]))=TRUE,1,0)</f>
        <v>0</v>
      </c>
      <c r="P582" s="1">
        <f>IF(ISNUMBER(SEARCH("Holz",Tabelle_Frageboegen[[#This Row],[Bisheriger Energieträger:]]))=TRUE,1,0)</f>
        <v>0</v>
      </c>
      <c r="Q582" s="1">
        <f>IF(ISNUMBER(SEARCH("Pellets",Tabelle_Frageboegen[[#This Row],[Bisheriger Energieträger:]]))=TRUE,1,0)</f>
        <v>0</v>
      </c>
      <c r="R582" s="1">
        <f>IF(ISNUMBER(SEARCH("Hackschnitzel",Tabelle_Frageboegen[[#This Row],[Bisheriger Energieträger:]]))=TRUE,1,0)</f>
        <v>0</v>
      </c>
      <c r="S582" s="1">
        <f>IF(ISNUMBER(SEARCH("anderes",Tabelle_Frageboegen[[#This Row],[Bisheriger Energieträger:]]))=TRUE,1,0)</f>
        <v>0</v>
      </c>
      <c r="T582" s="2">
        <v>1000</v>
      </c>
      <c r="U582" s="2">
        <v>0</v>
      </c>
      <c r="V582" s="2">
        <v>0</v>
      </c>
      <c r="W582" s="2">
        <v>0</v>
      </c>
      <c r="X582" s="2">
        <v>0</v>
      </c>
      <c r="Y582" s="2">
        <v>0</v>
      </c>
      <c r="Z582" s="2">
        <v>0</v>
      </c>
      <c r="AA582" s="2">
        <v>0</v>
      </c>
      <c r="AB582" s="3">
        <f>IF(SUM(Tabelle_Frageboegen[[#This Row],[Heizöl (l/a)]:[Holzhackschnitzel (Schüttraummeter/a):]])=0,1,0)</f>
        <v>0</v>
      </c>
    </row>
    <row r="583" spans="1:28" x14ac:dyDescent="0.25">
      <c r="A583" s="1">
        <v>568</v>
      </c>
      <c r="B583" s="1" t="s">
        <v>131</v>
      </c>
      <c r="C583" s="1" t="s">
        <v>145</v>
      </c>
      <c r="D583" s="1" t="s">
        <v>8</v>
      </c>
      <c r="E583" s="1">
        <f>IF(Tabelle_Frageboegen[[#This Row],[Anschlussinteresse:]]="ja",1,0)</f>
        <v>0</v>
      </c>
      <c r="F583" s="1">
        <f>IF(Tabelle_Frageboegen[[#This Row],[Anschlussinteresse:]]="ja &amp; unklar",1,0)</f>
        <v>0</v>
      </c>
      <c r="G583" s="1">
        <f>IF(Tabelle_Frageboegen[[#This Row],[Anschlussinteresse:]]="unklar",1,0)</f>
        <v>0</v>
      </c>
      <c r="H583" s="1">
        <f>IF(Tabelle_Frageboegen[[#This Row],[Anschlussinteresse:]]="nein &amp; unklar",1,0)</f>
        <v>0</v>
      </c>
      <c r="I583" s="1">
        <f>IF(Tabelle_Frageboegen[[#This Row],[Anschlussinteresse:]]="nein",1,0)</f>
        <v>1</v>
      </c>
      <c r="J583" s="1" t="s">
        <v>14</v>
      </c>
      <c r="K583" s="1">
        <f>IF(ISNUMBER(SEARCH("Heizöl",Tabelle_Frageboegen[[#This Row],[Bisheriger Energieträger:]]))=TRUE,1,0)</f>
        <v>0</v>
      </c>
      <c r="L583" s="1">
        <f>IF(ISNUMBER(SEARCH("Erdgas",Tabelle_Frageboegen[[#This Row],[Bisheriger Energieträger:]]))=TRUE,1,0)</f>
        <v>0</v>
      </c>
      <c r="M583" s="1">
        <f>IF(ISNUMBER(SEARCH("Flüssiggas",Tabelle_Frageboegen[[#This Row],[Bisheriger Energieträger:]]))=TRUE,1,0)</f>
        <v>0</v>
      </c>
      <c r="N583" s="1">
        <f>IF(ISNUMBER(SEARCH("Strom",Tabelle_Frageboegen[[#This Row],[Bisheriger Energieträger:]]))=TRUE,1,0)</f>
        <v>0</v>
      </c>
      <c r="O583" s="1">
        <f>IF(ISNUMBER(SEARCH("Wärmepumpe",Tabelle_Frageboegen[[#This Row],[Bisheriger Energieträger:]]))=TRUE,1,0)</f>
        <v>1</v>
      </c>
      <c r="P583" s="1">
        <f>IF(ISNUMBER(SEARCH("Holz",Tabelle_Frageboegen[[#This Row],[Bisheriger Energieträger:]]))=TRUE,1,0)</f>
        <v>0</v>
      </c>
      <c r="Q583" s="1">
        <f>IF(ISNUMBER(SEARCH("Pellets",Tabelle_Frageboegen[[#This Row],[Bisheriger Energieträger:]]))=TRUE,1,0)</f>
        <v>0</v>
      </c>
      <c r="R583" s="1">
        <f>IF(ISNUMBER(SEARCH("Hackschnitzel",Tabelle_Frageboegen[[#This Row],[Bisheriger Energieträger:]]))=TRUE,1,0)</f>
        <v>0</v>
      </c>
      <c r="S583" s="1">
        <f>IF(ISNUMBER(SEARCH("anderes",Tabelle_Frageboegen[[#This Row],[Bisheriger Energieträger:]]))=TRUE,1,0)</f>
        <v>0</v>
      </c>
      <c r="T583" s="2">
        <v>0</v>
      </c>
      <c r="U583" s="2">
        <v>0</v>
      </c>
      <c r="V583" s="2">
        <v>0</v>
      </c>
      <c r="W583" s="2">
        <v>0</v>
      </c>
      <c r="X583" s="2">
        <v>0</v>
      </c>
      <c r="Y583" s="2">
        <v>0</v>
      </c>
      <c r="Z583" s="2">
        <v>0</v>
      </c>
      <c r="AA583" s="2">
        <v>0</v>
      </c>
      <c r="AB583" s="3">
        <f>IF(SUM(Tabelle_Frageboegen[[#This Row],[Heizöl (l/a)]:[Holzhackschnitzel (Schüttraummeter/a):]])=0,1,0)</f>
        <v>1</v>
      </c>
    </row>
    <row r="584" spans="1:28" x14ac:dyDescent="0.25">
      <c r="A584" s="1">
        <v>569</v>
      </c>
      <c r="B584" s="1" t="s">
        <v>62</v>
      </c>
      <c r="C584" s="1" t="s">
        <v>143</v>
      </c>
      <c r="D584" s="1" t="s">
        <v>8</v>
      </c>
      <c r="E584" s="1">
        <f>IF(Tabelle_Frageboegen[[#This Row],[Anschlussinteresse:]]="ja",1,0)</f>
        <v>0</v>
      </c>
      <c r="F584" s="1">
        <f>IF(Tabelle_Frageboegen[[#This Row],[Anschlussinteresse:]]="ja &amp; unklar",1,0)</f>
        <v>0</v>
      </c>
      <c r="G584" s="1">
        <f>IF(Tabelle_Frageboegen[[#This Row],[Anschlussinteresse:]]="unklar",1,0)</f>
        <v>0</v>
      </c>
      <c r="H584" s="1">
        <f>IF(Tabelle_Frageboegen[[#This Row],[Anschlussinteresse:]]="nein &amp; unklar",1,0)</f>
        <v>0</v>
      </c>
      <c r="I584" s="1">
        <f>IF(Tabelle_Frageboegen[[#This Row],[Anschlussinteresse:]]="nein",1,0)</f>
        <v>1</v>
      </c>
      <c r="J584" s="1" t="s">
        <v>33</v>
      </c>
      <c r="K584" s="1">
        <f>IF(ISNUMBER(SEARCH("Heizöl",Tabelle_Frageboegen[[#This Row],[Bisheriger Energieträger:]]))=TRUE,1,0)</f>
        <v>0</v>
      </c>
      <c r="L584" s="1">
        <f>IF(ISNUMBER(SEARCH("Erdgas",Tabelle_Frageboegen[[#This Row],[Bisheriger Energieträger:]]))=TRUE,1,0)</f>
        <v>0</v>
      </c>
      <c r="M584" s="1">
        <f>IF(ISNUMBER(SEARCH("Flüssiggas",Tabelle_Frageboegen[[#This Row],[Bisheriger Energieträger:]]))=TRUE,1,0)</f>
        <v>0</v>
      </c>
      <c r="N584" s="1">
        <f>IF(ISNUMBER(SEARCH("Strom",Tabelle_Frageboegen[[#This Row],[Bisheriger Energieträger:]]))=TRUE,1,0)</f>
        <v>0</v>
      </c>
      <c r="O584" s="1">
        <f>IF(ISNUMBER(SEARCH("Wärmepumpe",Tabelle_Frageboegen[[#This Row],[Bisheriger Energieträger:]]))=TRUE,1,0)</f>
        <v>1</v>
      </c>
      <c r="P584" s="1">
        <f>IF(ISNUMBER(SEARCH("Holz",Tabelle_Frageboegen[[#This Row],[Bisheriger Energieträger:]]))=TRUE,1,0)</f>
        <v>1</v>
      </c>
      <c r="Q584" s="1">
        <f>IF(ISNUMBER(SEARCH("Pellets",Tabelle_Frageboegen[[#This Row],[Bisheriger Energieträger:]]))=TRUE,1,0)</f>
        <v>0</v>
      </c>
      <c r="R584" s="1">
        <f>IF(ISNUMBER(SEARCH("Hackschnitzel",Tabelle_Frageboegen[[#This Row],[Bisheriger Energieträger:]]))=TRUE,1,0)</f>
        <v>0</v>
      </c>
      <c r="S584" s="1">
        <f>IF(ISNUMBER(SEARCH("anderes",Tabelle_Frageboegen[[#This Row],[Bisheriger Energieträger:]]))=TRUE,1,0)</f>
        <v>0</v>
      </c>
      <c r="T584" s="2">
        <v>0</v>
      </c>
      <c r="U584" s="2">
        <v>0</v>
      </c>
      <c r="V584" s="2">
        <v>0</v>
      </c>
      <c r="W584" s="2">
        <v>0</v>
      </c>
      <c r="X584" s="2">
        <v>0</v>
      </c>
      <c r="Y584" s="2">
        <v>1.5</v>
      </c>
      <c r="Z584" s="2">
        <v>0</v>
      </c>
      <c r="AA584" s="2">
        <v>0</v>
      </c>
      <c r="AB584" s="3">
        <f>IF(SUM(Tabelle_Frageboegen[[#This Row],[Heizöl (l/a)]:[Holzhackschnitzel (Schüttraummeter/a):]])=0,1,0)</f>
        <v>0</v>
      </c>
    </row>
    <row r="585" spans="1:28" x14ac:dyDescent="0.25">
      <c r="A585" s="1">
        <v>570</v>
      </c>
      <c r="B585" s="1" t="s">
        <v>101</v>
      </c>
      <c r="C585" s="1" t="s">
        <v>140</v>
      </c>
      <c r="D585" s="1" t="s">
        <v>4</v>
      </c>
      <c r="E585" s="1">
        <f>IF(Tabelle_Frageboegen[[#This Row],[Anschlussinteresse:]]="ja",1,0)</f>
        <v>1</v>
      </c>
      <c r="F585" s="1">
        <f>IF(Tabelle_Frageboegen[[#This Row],[Anschlussinteresse:]]="ja &amp; unklar",1,0)</f>
        <v>0</v>
      </c>
      <c r="G585" s="1">
        <f>IF(Tabelle_Frageboegen[[#This Row],[Anschlussinteresse:]]="unklar",1,0)</f>
        <v>0</v>
      </c>
      <c r="H585" s="1">
        <f>IF(Tabelle_Frageboegen[[#This Row],[Anschlussinteresse:]]="nein &amp; unklar",1,0)</f>
        <v>0</v>
      </c>
      <c r="I585" s="1">
        <f>IF(Tabelle_Frageboegen[[#This Row],[Anschlussinteresse:]]="nein",1,0)</f>
        <v>0</v>
      </c>
      <c r="J585" s="1" t="s">
        <v>11</v>
      </c>
      <c r="K585" s="1">
        <f>IF(ISNUMBER(SEARCH("Heizöl",Tabelle_Frageboegen[[#This Row],[Bisheriger Energieträger:]]))=TRUE,1,0)</f>
        <v>0</v>
      </c>
      <c r="L585" s="1">
        <f>IF(ISNUMBER(SEARCH("Erdgas",Tabelle_Frageboegen[[#This Row],[Bisheriger Energieträger:]]))=TRUE,1,0)</f>
        <v>1</v>
      </c>
      <c r="M585" s="1">
        <f>IF(ISNUMBER(SEARCH("Flüssiggas",Tabelle_Frageboegen[[#This Row],[Bisheriger Energieträger:]]))=TRUE,1,0)</f>
        <v>0</v>
      </c>
      <c r="N585" s="1">
        <f>IF(ISNUMBER(SEARCH("Strom",Tabelle_Frageboegen[[#This Row],[Bisheriger Energieträger:]]))=TRUE,1,0)</f>
        <v>0</v>
      </c>
      <c r="O585" s="1">
        <f>IF(ISNUMBER(SEARCH("Wärmepumpe",Tabelle_Frageboegen[[#This Row],[Bisheriger Energieträger:]]))=TRUE,1,0)</f>
        <v>0</v>
      </c>
      <c r="P585" s="1">
        <f>IF(ISNUMBER(SEARCH("Holz",Tabelle_Frageboegen[[#This Row],[Bisheriger Energieträger:]]))=TRUE,1,0)</f>
        <v>0</v>
      </c>
      <c r="Q585" s="1">
        <f>IF(ISNUMBER(SEARCH("Pellets",Tabelle_Frageboegen[[#This Row],[Bisheriger Energieträger:]]))=TRUE,1,0)</f>
        <v>0</v>
      </c>
      <c r="R585" s="1">
        <f>IF(ISNUMBER(SEARCH("Hackschnitzel",Tabelle_Frageboegen[[#This Row],[Bisheriger Energieträger:]]))=TRUE,1,0)</f>
        <v>0</v>
      </c>
      <c r="S585" s="1">
        <f>IF(ISNUMBER(SEARCH("anderes",Tabelle_Frageboegen[[#This Row],[Bisheriger Energieträger:]]))=TRUE,1,0)</f>
        <v>0</v>
      </c>
      <c r="T585" s="2">
        <v>0</v>
      </c>
      <c r="U585" s="2">
        <v>1090.909090909091</v>
      </c>
      <c r="V585" s="2">
        <v>0</v>
      </c>
      <c r="W585" s="2">
        <v>0</v>
      </c>
      <c r="X585" s="2">
        <v>0</v>
      </c>
      <c r="Y585" s="2">
        <v>0</v>
      </c>
      <c r="Z585" s="2">
        <v>0</v>
      </c>
      <c r="AA585" s="2">
        <v>0</v>
      </c>
      <c r="AB585" s="3">
        <f>IF(SUM(Tabelle_Frageboegen[[#This Row],[Heizöl (l/a)]:[Holzhackschnitzel (Schüttraummeter/a):]])=0,1,0)</f>
        <v>0</v>
      </c>
    </row>
    <row r="586" spans="1:28" x14ac:dyDescent="0.25">
      <c r="A586" s="1">
        <v>571</v>
      </c>
      <c r="B586" s="1" t="s">
        <v>54</v>
      </c>
      <c r="C586" s="1" t="s">
        <v>140</v>
      </c>
      <c r="D586" s="1" t="s">
        <v>4</v>
      </c>
      <c r="E586" s="1">
        <f>IF(Tabelle_Frageboegen[[#This Row],[Anschlussinteresse:]]="ja",1,0)</f>
        <v>1</v>
      </c>
      <c r="F586" s="1">
        <f>IF(Tabelle_Frageboegen[[#This Row],[Anschlussinteresse:]]="ja &amp; unklar",1,0)</f>
        <v>0</v>
      </c>
      <c r="G586" s="1">
        <f>IF(Tabelle_Frageboegen[[#This Row],[Anschlussinteresse:]]="unklar",1,0)</f>
        <v>0</v>
      </c>
      <c r="H586" s="1">
        <f>IF(Tabelle_Frageboegen[[#This Row],[Anschlussinteresse:]]="nein &amp; unklar",1,0)</f>
        <v>0</v>
      </c>
      <c r="I586" s="1">
        <f>IF(Tabelle_Frageboegen[[#This Row],[Anschlussinteresse:]]="nein",1,0)</f>
        <v>0</v>
      </c>
      <c r="J586" s="1" t="s">
        <v>11</v>
      </c>
      <c r="K586" s="1">
        <f>IF(ISNUMBER(SEARCH("Heizöl",Tabelle_Frageboegen[[#This Row],[Bisheriger Energieträger:]]))=TRUE,1,0)</f>
        <v>0</v>
      </c>
      <c r="L586" s="1">
        <f>IF(ISNUMBER(SEARCH("Erdgas",Tabelle_Frageboegen[[#This Row],[Bisheriger Energieträger:]]))=TRUE,1,0)</f>
        <v>1</v>
      </c>
      <c r="M586" s="1">
        <f>IF(ISNUMBER(SEARCH("Flüssiggas",Tabelle_Frageboegen[[#This Row],[Bisheriger Energieträger:]]))=TRUE,1,0)</f>
        <v>0</v>
      </c>
      <c r="N586" s="1">
        <f>IF(ISNUMBER(SEARCH("Strom",Tabelle_Frageboegen[[#This Row],[Bisheriger Energieträger:]]))=TRUE,1,0)</f>
        <v>0</v>
      </c>
      <c r="O586" s="1">
        <f>IF(ISNUMBER(SEARCH("Wärmepumpe",Tabelle_Frageboegen[[#This Row],[Bisheriger Energieträger:]]))=TRUE,1,0)</f>
        <v>0</v>
      </c>
      <c r="P586" s="1">
        <f>IF(ISNUMBER(SEARCH("Holz",Tabelle_Frageboegen[[#This Row],[Bisheriger Energieträger:]]))=TRUE,1,0)</f>
        <v>0</v>
      </c>
      <c r="Q586" s="1">
        <f>IF(ISNUMBER(SEARCH("Pellets",Tabelle_Frageboegen[[#This Row],[Bisheriger Energieträger:]]))=TRUE,1,0)</f>
        <v>0</v>
      </c>
      <c r="R586" s="1">
        <f>IF(ISNUMBER(SEARCH("Hackschnitzel",Tabelle_Frageboegen[[#This Row],[Bisheriger Energieträger:]]))=TRUE,1,0)</f>
        <v>0</v>
      </c>
      <c r="S586" s="1">
        <f>IF(ISNUMBER(SEARCH("anderes",Tabelle_Frageboegen[[#This Row],[Bisheriger Energieträger:]]))=TRUE,1,0)</f>
        <v>0</v>
      </c>
      <c r="T586" s="2">
        <v>0</v>
      </c>
      <c r="U586" s="2">
        <v>1388</v>
      </c>
      <c r="V586" s="2">
        <v>0</v>
      </c>
      <c r="W586" s="2">
        <v>0</v>
      </c>
      <c r="X586" s="2">
        <v>0</v>
      </c>
      <c r="Y586" s="2">
        <v>0</v>
      </c>
      <c r="Z586" s="2">
        <v>0</v>
      </c>
      <c r="AA586" s="2">
        <v>0</v>
      </c>
      <c r="AB586" s="3">
        <f>IF(SUM(Tabelle_Frageboegen[[#This Row],[Heizöl (l/a)]:[Holzhackschnitzel (Schüttraummeter/a):]])=0,1,0)</f>
        <v>0</v>
      </c>
    </row>
    <row r="587" spans="1:28" x14ac:dyDescent="0.25">
      <c r="A587" s="1">
        <v>572</v>
      </c>
      <c r="B587" s="1" t="s">
        <v>72</v>
      </c>
      <c r="C587" s="1" t="s">
        <v>142</v>
      </c>
      <c r="D587" s="1" t="s">
        <v>8</v>
      </c>
      <c r="E587" s="1">
        <f>IF(Tabelle_Frageboegen[[#This Row],[Anschlussinteresse:]]="ja",1,0)</f>
        <v>0</v>
      </c>
      <c r="F587" s="1">
        <f>IF(Tabelle_Frageboegen[[#This Row],[Anschlussinteresse:]]="ja &amp; unklar",1,0)</f>
        <v>0</v>
      </c>
      <c r="G587" s="1">
        <f>IF(Tabelle_Frageboegen[[#This Row],[Anschlussinteresse:]]="unklar",1,0)</f>
        <v>0</v>
      </c>
      <c r="H587" s="1">
        <f>IF(Tabelle_Frageboegen[[#This Row],[Anschlussinteresse:]]="nein &amp; unklar",1,0)</f>
        <v>0</v>
      </c>
      <c r="I587" s="1">
        <f>IF(Tabelle_Frageboegen[[#This Row],[Anschlussinteresse:]]="nein",1,0)</f>
        <v>1</v>
      </c>
      <c r="J587" s="1" t="s">
        <v>17</v>
      </c>
      <c r="K587" s="1">
        <f>IF(ISNUMBER(SEARCH("Heizöl",Tabelle_Frageboegen[[#This Row],[Bisheriger Energieträger:]]))=TRUE,1,0)</f>
        <v>0</v>
      </c>
      <c r="L587" s="1">
        <f>IF(ISNUMBER(SEARCH("Erdgas",Tabelle_Frageboegen[[#This Row],[Bisheriger Energieträger:]]))=TRUE,1,0)</f>
        <v>0</v>
      </c>
      <c r="M587" s="1">
        <f>IF(ISNUMBER(SEARCH("Flüssiggas",Tabelle_Frageboegen[[#This Row],[Bisheriger Energieträger:]]))=TRUE,1,0)</f>
        <v>0</v>
      </c>
      <c r="N587" s="1">
        <f>IF(ISNUMBER(SEARCH("Strom",Tabelle_Frageboegen[[#This Row],[Bisheriger Energieträger:]]))=TRUE,1,0)</f>
        <v>0</v>
      </c>
      <c r="O587" s="1">
        <f>IF(ISNUMBER(SEARCH("Wärmepumpe",Tabelle_Frageboegen[[#This Row],[Bisheriger Energieträger:]]))=TRUE,1,0)</f>
        <v>0</v>
      </c>
      <c r="P587" s="1">
        <f>IF(ISNUMBER(SEARCH("Holz",Tabelle_Frageboegen[[#This Row],[Bisheriger Energieträger:]]))=TRUE,1,0)</f>
        <v>0</v>
      </c>
      <c r="Q587" s="1">
        <f>IF(ISNUMBER(SEARCH("Pellets",Tabelle_Frageboegen[[#This Row],[Bisheriger Energieträger:]]))=TRUE,1,0)</f>
        <v>0</v>
      </c>
      <c r="R587" s="1">
        <f>IF(ISNUMBER(SEARCH("Hackschnitzel",Tabelle_Frageboegen[[#This Row],[Bisheriger Energieträger:]]))=TRUE,1,0)</f>
        <v>1</v>
      </c>
      <c r="S587" s="1">
        <f>IF(ISNUMBER(SEARCH("anderes",Tabelle_Frageboegen[[#This Row],[Bisheriger Energieträger:]]))=TRUE,1,0)</f>
        <v>0</v>
      </c>
      <c r="T587" s="2">
        <v>0</v>
      </c>
      <c r="U587" s="2">
        <v>0</v>
      </c>
      <c r="V587" s="2">
        <v>0</v>
      </c>
      <c r="W587" s="2">
        <v>0</v>
      </c>
      <c r="X587" s="2">
        <v>0</v>
      </c>
      <c r="Y587" s="2">
        <v>0</v>
      </c>
      <c r="Z587" s="2">
        <v>0</v>
      </c>
      <c r="AA587" s="2">
        <v>200</v>
      </c>
      <c r="AB587" s="3">
        <f>IF(SUM(Tabelle_Frageboegen[[#This Row],[Heizöl (l/a)]:[Holzhackschnitzel (Schüttraummeter/a):]])=0,1,0)</f>
        <v>0</v>
      </c>
    </row>
    <row r="588" spans="1:28" x14ac:dyDescent="0.25">
      <c r="A588" s="1">
        <v>573</v>
      </c>
      <c r="B588" s="1" t="s">
        <v>40</v>
      </c>
      <c r="C588" s="1" t="s">
        <v>142</v>
      </c>
      <c r="D588" s="1" t="s">
        <v>6</v>
      </c>
      <c r="E588" s="1">
        <f>IF(Tabelle_Frageboegen[[#This Row],[Anschlussinteresse:]]="ja",1,0)</f>
        <v>0</v>
      </c>
      <c r="F588" s="1">
        <f>IF(Tabelle_Frageboegen[[#This Row],[Anschlussinteresse:]]="ja &amp; unklar",1,0)</f>
        <v>0</v>
      </c>
      <c r="G588" s="1">
        <f>IF(Tabelle_Frageboegen[[#This Row],[Anschlussinteresse:]]="unklar",1,0)</f>
        <v>1</v>
      </c>
      <c r="H588" s="1">
        <f>IF(Tabelle_Frageboegen[[#This Row],[Anschlussinteresse:]]="nein &amp; unklar",1,0)</f>
        <v>0</v>
      </c>
      <c r="I588" s="1">
        <f>IF(Tabelle_Frageboegen[[#This Row],[Anschlussinteresse:]]="nein",1,0)</f>
        <v>0</v>
      </c>
      <c r="J588" s="1" t="s">
        <v>53</v>
      </c>
      <c r="K588" s="1">
        <f>IF(ISNUMBER(SEARCH("Heizöl",Tabelle_Frageboegen[[#This Row],[Bisheriger Energieträger:]]))=TRUE,1,0)</f>
        <v>0</v>
      </c>
      <c r="L588" s="1">
        <f>IF(ISNUMBER(SEARCH("Erdgas",Tabelle_Frageboegen[[#This Row],[Bisheriger Energieträger:]]))=TRUE,1,0)</f>
        <v>1</v>
      </c>
      <c r="M588" s="1">
        <f>IF(ISNUMBER(SEARCH("Flüssiggas",Tabelle_Frageboegen[[#This Row],[Bisheriger Energieträger:]]))=TRUE,1,0)</f>
        <v>0</v>
      </c>
      <c r="N588" s="1">
        <f>IF(ISNUMBER(SEARCH("Strom",Tabelle_Frageboegen[[#This Row],[Bisheriger Energieträger:]]))=TRUE,1,0)</f>
        <v>0</v>
      </c>
      <c r="O588" s="1">
        <f>IF(ISNUMBER(SEARCH("Wärmepumpe",Tabelle_Frageboegen[[#This Row],[Bisheriger Energieträger:]]))=TRUE,1,0)</f>
        <v>0</v>
      </c>
      <c r="P588" s="1">
        <f>IF(ISNUMBER(SEARCH("Holz",Tabelle_Frageboegen[[#This Row],[Bisheriger Energieträger:]]))=TRUE,1,0)</f>
        <v>1</v>
      </c>
      <c r="Q588" s="1">
        <f>IF(ISNUMBER(SEARCH("Pellets",Tabelle_Frageboegen[[#This Row],[Bisheriger Energieträger:]]))=TRUE,1,0)</f>
        <v>0</v>
      </c>
      <c r="R588" s="1">
        <f>IF(ISNUMBER(SEARCH("Hackschnitzel",Tabelle_Frageboegen[[#This Row],[Bisheriger Energieträger:]]))=TRUE,1,0)</f>
        <v>0</v>
      </c>
      <c r="S588" s="1">
        <f>IF(ISNUMBER(SEARCH("anderes",Tabelle_Frageboegen[[#This Row],[Bisheriger Energieträger:]]))=TRUE,1,0)</f>
        <v>0</v>
      </c>
      <c r="T588" s="2">
        <v>0</v>
      </c>
      <c r="U588" s="2">
        <v>1525</v>
      </c>
      <c r="V588" s="2">
        <v>0</v>
      </c>
      <c r="W588" s="2">
        <v>0</v>
      </c>
      <c r="X588" s="2">
        <v>0</v>
      </c>
      <c r="Y588" s="2">
        <v>6</v>
      </c>
      <c r="Z588" s="2">
        <v>0</v>
      </c>
      <c r="AA588" s="2">
        <v>0</v>
      </c>
      <c r="AB588" s="3">
        <f>IF(SUM(Tabelle_Frageboegen[[#This Row],[Heizöl (l/a)]:[Holzhackschnitzel (Schüttraummeter/a):]])=0,1,0)</f>
        <v>0</v>
      </c>
    </row>
    <row r="589" spans="1:28" x14ac:dyDescent="0.25">
      <c r="A589" s="1">
        <v>574</v>
      </c>
      <c r="B589" s="1" t="s">
        <v>81</v>
      </c>
      <c r="C589" s="1" t="s">
        <v>140</v>
      </c>
      <c r="D589" s="1" t="s">
        <v>6</v>
      </c>
      <c r="E589" s="1">
        <f>IF(Tabelle_Frageboegen[[#This Row],[Anschlussinteresse:]]="ja",1,0)</f>
        <v>0</v>
      </c>
      <c r="F589" s="1">
        <f>IF(Tabelle_Frageboegen[[#This Row],[Anschlussinteresse:]]="ja &amp; unklar",1,0)</f>
        <v>0</v>
      </c>
      <c r="G589" s="1">
        <f>IF(Tabelle_Frageboegen[[#This Row],[Anschlussinteresse:]]="unklar",1,0)</f>
        <v>1</v>
      </c>
      <c r="H589" s="1">
        <f>IF(Tabelle_Frageboegen[[#This Row],[Anschlussinteresse:]]="nein &amp; unklar",1,0)</f>
        <v>0</v>
      </c>
      <c r="I589" s="1">
        <f>IF(Tabelle_Frageboegen[[#This Row],[Anschlussinteresse:]]="nein",1,0)</f>
        <v>0</v>
      </c>
      <c r="J589" s="1" t="s">
        <v>11</v>
      </c>
      <c r="K589" s="1">
        <f>IF(ISNUMBER(SEARCH("Heizöl",Tabelle_Frageboegen[[#This Row],[Bisheriger Energieträger:]]))=TRUE,1,0)</f>
        <v>0</v>
      </c>
      <c r="L589" s="1">
        <f>IF(ISNUMBER(SEARCH("Erdgas",Tabelle_Frageboegen[[#This Row],[Bisheriger Energieträger:]]))=TRUE,1,0)</f>
        <v>1</v>
      </c>
      <c r="M589" s="1">
        <f>IF(ISNUMBER(SEARCH("Flüssiggas",Tabelle_Frageboegen[[#This Row],[Bisheriger Energieträger:]]))=TRUE,1,0)</f>
        <v>0</v>
      </c>
      <c r="N589" s="1">
        <f>IF(ISNUMBER(SEARCH("Strom",Tabelle_Frageboegen[[#This Row],[Bisheriger Energieträger:]]))=TRUE,1,0)</f>
        <v>0</v>
      </c>
      <c r="O589" s="1">
        <f>IF(ISNUMBER(SEARCH("Wärmepumpe",Tabelle_Frageboegen[[#This Row],[Bisheriger Energieträger:]]))=TRUE,1,0)</f>
        <v>0</v>
      </c>
      <c r="P589" s="1">
        <f>IF(ISNUMBER(SEARCH("Holz",Tabelle_Frageboegen[[#This Row],[Bisheriger Energieträger:]]))=TRUE,1,0)</f>
        <v>0</v>
      </c>
      <c r="Q589" s="1">
        <f>IF(ISNUMBER(SEARCH("Pellets",Tabelle_Frageboegen[[#This Row],[Bisheriger Energieträger:]]))=TRUE,1,0)</f>
        <v>0</v>
      </c>
      <c r="R589" s="1">
        <f>IF(ISNUMBER(SEARCH("Hackschnitzel",Tabelle_Frageboegen[[#This Row],[Bisheriger Energieträger:]]))=TRUE,1,0)</f>
        <v>0</v>
      </c>
      <c r="S589" s="1">
        <f>IF(ISNUMBER(SEARCH("anderes",Tabelle_Frageboegen[[#This Row],[Bisheriger Energieträger:]]))=TRUE,1,0)</f>
        <v>0</v>
      </c>
      <c r="T589" s="2">
        <v>0</v>
      </c>
      <c r="U589" s="2">
        <v>1100</v>
      </c>
      <c r="V589" s="2">
        <v>0</v>
      </c>
      <c r="W589" s="2">
        <v>0</v>
      </c>
      <c r="X589" s="2">
        <v>0</v>
      </c>
      <c r="Y589" s="2">
        <v>0</v>
      </c>
      <c r="Z589" s="2">
        <v>0</v>
      </c>
      <c r="AA589" s="2">
        <v>0</v>
      </c>
      <c r="AB589" s="3">
        <f>IF(SUM(Tabelle_Frageboegen[[#This Row],[Heizöl (l/a)]:[Holzhackschnitzel (Schüttraummeter/a):]])=0,1,0)</f>
        <v>0</v>
      </c>
    </row>
    <row r="590" spans="1:28" x14ac:dyDescent="0.25">
      <c r="A590" s="1">
        <v>575</v>
      </c>
      <c r="B590" s="1" t="s">
        <v>28</v>
      </c>
      <c r="C590" s="1" t="s">
        <v>143</v>
      </c>
      <c r="D590" s="1" t="s">
        <v>8</v>
      </c>
      <c r="E590" s="1">
        <f>IF(Tabelle_Frageboegen[[#This Row],[Anschlussinteresse:]]="ja",1,0)</f>
        <v>0</v>
      </c>
      <c r="F590" s="1">
        <f>IF(Tabelle_Frageboegen[[#This Row],[Anschlussinteresse:]]="ja &amp; unklar",1,0)</f>
        <v>0</v>
      </c>
      <c r="G590" s="1">
        <f>IF(Tabelle_Frageboegen[[#This Row],[Anschlussinteresse:]]="unklar",1,0)</f>
        <v>0</v>
      </c>
      <c r="H590" s="1">
        <f>IF(Tabelle_Frageboegen[[#This Row],[Anschlussinteresse:]]="nein &amp; unklar",1,0)</f>
        <v>0</v>
      </c>
      <c r="I590" s="1">
        <f>IF(Tabelle_Frageboegen[[#This Row],[Anschlussinteresse:]]="nein",1,0)</f>
        <v>1</v>
      </c>
      <c r="J590" s="1" t="s">
        <v>14</v>
      </c>
      <c r="K590" s="1">
        <f>IF(ISNUMBER(SEARCH("Heizöl",Tabelle_Frageboegen[[#This Row],[Bisheriger Energieträger:]]))=TRUE,1,0)</f>
        <v>0</v>
      </c>
      <c r="L590" s="1">
        <f>IF(ISNUMBER(SEARCH("Erdgas",Tabelle_Frageboegen[[#This Row],[Bisheriger Energieträger:]]))=TRUE,1,0)</f>
        <v>0</v>
      </c>
      <c r="M590" s="1">
        <f>IF(ISNUMBER(SEARCH("Flüssiggas",Tabelle_Frageboegen[[#This Row],[Bisheriger Energieträger:]]))=TRUE,1,0)</f>
        <v>0</v>
      </c>
      <c r="N590" s="1">
        <f>IF(ISNUMBER(SEARCH("Strom",Tabelle_Frageboegen[[#This Row],[Bisheriger Energieträger:]]))=TRUE,1,0)</f>
        <v>0</v>
      </c>
      <c r="O590" s="1">
        <f>IF(ISNUMBER(SEARCH("Wärmepumpe",Tabelle_Frageboegen[[#This Row],[Bisheriger Energieträger:]]))=TRUE,1,0)</f>
        <v>1</v>
      </c>
      <c r="P590" s="1">
        <f>IF(ISNUMBER(SEARCH("Holz",Tabelle_Frageboegen[[#This Row],[Bisheriger Energieträger:]]))=TRUE,1,0)</f>
        <v>0</v>
      </c>
      <c r="Q590" s="1">
        <f>IF(ISNUMBER(SEARCH("Pellets",Tabelle_Frageboegen[[#This Row],[Bisheriger Energieträger:]]))=TRUE,1,0)</f>
        <v>0</v>
      </c>
      <c r="R590" s="1">
        <f>IF(ISNUMBER(SEARCH("Hackschnitzel",Tabelle_Frageboegen[[#This Row],[Bisheriger Energieträger:]]))=TRUE,1,0)</f>
        <v>0</v>
      </c>
      <c r="S590" s="1">
        <f>IF(ISNUMBER(SEARCH("anderes",Tabelle_Frageboegen[[#This Row],[Bisheriger Energieträger:]]))=TRUE,1,0)</f>
        <v>0</v>
      </c>
      <c r="T590" s="2">
        <v>0</v>
      </c>
      <c r="U590" s="2">
        <v>0</v>
      </c>
      <c r="V590" s="2">
        <v>0</v>
      </c>
      <c r="W590" s="2">
        <v>0</v>
      </c>
      <c r="X590" s="2">
        <v>0</v>
      </c>
      <c r="Y590" s="2">
        <v>0</v>
      </c>
      <c r="Z590" s="2">
        <v>0</v>
      </c>
      <c r="AA590" s="2">
        <v>0</v>
      </c>
      <c r="AB590" s="3">
        <f>IF(SUM(Tabelle_Frageboegen[[#This Row],[Heizöl (l/a)]:[Holzhackschnitzel (Schüttraummeter/a):]])=0,1,0)</f>
        <v>1</v>
      </c>
    </row>
    <row r="591" spans="1:28" x14ac:dyDescent="0.25">
      <c r="A591" s="1">
        <v>576</v>
      </c>
      <c r="B591" s="1" t="s">
        <v>57</v>
      </c>
      <c r="C591" s="1" t="s">
        <v>140</v>
      </c>
      <c r="D591" s="1" t="s">
        <v>8</v>
      </c>
      <c r="E591" s="1">
        <f>IF(Tabelle_Frageboegen[[#This Row],[Anschlussinteresse:]]="ja",1,0)</f>
        <v>0</v>
      </c>
      <c r="F591" s="1">
        <f>IF(Tabelle_Frageboegen[[#This Row],[Anschlussinteresse:]]="ja &amp; unklar",1,0)</f>
        <v>0</v>
      </c>
      <c r="G591" s="1">
        <f>IF(Tabelle_Frageboegen[[#This Row],[Anschlussinteresse:]]="unklar",1,0)</f>
        <v>0</v>
      </c>
      <c r="H591" s="1">
        <f>IF(Tabelle_Frageboegen[[#This Row],[Anschlussinteresse:]]="nein &amp; unklar",1,0)</f>
        <v>0</v>
      </c>
      <c r="I591" s="1">
        <f>IF(Tabelle_Frageboegen[[#This Row],[Anschlussinteresse:]]="nein",1,0)</f>
        <v>1</v>
      </c>
      <c r="J591" s="1" t="s">
        <v>33</v>
      </c>
      <c r="K591" s="1">
        <f>IF(ISNUMBER(SEARCH("Heizöl",Tabelle_Frageboegen[[#This Row],[Bisheriger Energieträger:]]))=TRUE,1,0)</f>
        <v>0</v>
      </c>
      <c r="L591" s="1">
        <f>IF(ISNUMBER(SEARCH("Erdgas",Tabelle_Frageboegen[[#This Row],[Bisheriger Energieträger:]]))=TRUE,1,0)</f>
        <v>0</v>
      </c>
      <c r="M591" s="1">
        <f>IF(ISNUMBER(SEARCH("Flüssiggas",Tabelle_Frageboegen[[#This Row],[Bisheriger Energieträger:]]))=TRUE,1,0)</f>
        <v>0</v>
      </c>
      <c r="N591" s="1">
        <f>IF(ISNUMBER(SEARCH("Strom",Tabelle_Frageboegen[[#This Row],[Bisheriger Energieträger:]]))=TRUE,1,0)</f>
        <v>0</v>
      </c>
      <c r="O591" s="1">
        <f>IF(ISNUMBER(SEARCH("Wärmepumpe",Tabelle_Frageboegen[[#This Row],[Bisheriger Energieträger:]]))=TRUE,1,0)</f>
        <v>1</v>
      </c>
      <c r="P591" s="1">
        <f>IF(ISNUMBER(SEARCH("Holz",Tabelle_Frageboegen[[#This Row],[Bisheriger Energieträger:]]))=TRUE,1,0)</f>
        <v>1</v>
      </c>
      <c r="Q591" s="1">
        <f>IF(ISNUMBER(SEARCH("Pellets",Tabelle_Frageboegen[[#This Row],[Bisheriger Energieträger:]]))=TRUE,1,0)</f>
        <v>0</v>
      </c>
      <c r="R591" s="1">
        <f>IF(ISNUMBER(SEARCH("Hackschnitzel",Tabelle_Frageboegen[[#This Row],[Bisheriger Energieträger:]]))=TRUE,1,0)</f>
        <v>0</v>
      </c>
      <c r="S591" s="1">
        <f>IF(ISNUMBER(SEARCH("anderes",Tabelle_Frageboegen[[#This Row],[Bisheriger Energieträger:]]))=TRUE,1,0)</f>
        <v>0</v>
      </c>
      <c r="T591" s="2">
        <v>0</v>
      </c>
      <c r="U591" s="2">
        <v>0</v>
      </c>
      <c r="V591" s="2">
        <v>0</v>
      </c>
      <c r="W591" s="2">
        <v>0</v>
      </c>
      <c r="X591" s="2"/>
      <c r="Y591" s="2">
        <v>0</v>
      </c>
      <c r="Z591" s="2">
        <v>0</v>
      </c>
      <c r="AA591" s="2">
        <v>0</v>
      </c>
      <c r="AB591" s="3">
        <f>IF(SUM(Tabelle_Frageboegen[[#This Row],[Heizöl (l/a)]:[Holzhackschnitzel (Schüttraummeter/a):]])=0,1,0)</f>
        <v>1</v>
      </c>
    </row>
    <row r="592" spans="1:28" x14ac:dyDescent="0.25">
      <c r="A592" s="1">
        <v>577</v>
      </c>
      <c r="B592" s="1" t="s">
        <v>48</v>
      </c>
      <c r="C592" s="1" t="s">
        <v>140</v>
      </c>
      <c r="D592" s="1" t="s">
        <v>8</v>
      </c>
      <c r="E592" s="1">
        <f>IF(Tabelle_Frageboegen[[#This Row],[Anschlussinteresse:]]="ja",1,0)</f>
        <v>0</v>
      </c>
      <c r="F592" s="1">
        <f>IF(Tabelle_Frageboegen[[#This Row],[Anschlussinteresse:]]="ja &amp; unklar",1,0)</f>
        <v>0</v>
      </c>
      <c r="G592" s="1">
        <f>IF(Tabelle_Frageboegen[[#This Row],[Anschlussinteresse:]]="unklar",1,0)</f>
        <v>0</v>
      </c>
      <c r="H592" s="1">
        <f>IF(Tabelle_Frageboegen[[#This Row],[Anschlussinteresse:]]="nein &amp; unklar",1,0)</f>
        <v>0</v>
      </c>
      <c r="I592" s="1">
        <f>IF(Tabelle_Frageboegen[[#This Row],[Anschlussinteresse:]]="nein",1,0)</f>
        <v>1</v>
      </c>
      <c r="J592" s="1" t="s">
        <v>39</v>
      </c>
      <c r="K592" s="1">
        <f>IF(ISNUMBER(SEARCH("Heizöl",Tabelle_Frageboegen[[#This Row],[Bisheriger Energieträger:]]))=TRUE,1,0)</f>
        <v>1</v>
      </c>
      <c r="L592" s="1">
        <f>IF(ISNUMBER(SEARCH("Erdgas",Tabelle_Frageboegen[[#This Row],[Bisheriger Energieträger:]]))=TRUE,1,0)</f>
        <v>0</v>
      </c>
      <c r="M592" s="1">
        <f>IF(ISNUMBER(SEARCH("Flüssiggas",Tabelle_Frageboegen[[#This Row],[Bisheriger Energieträger:]]))=TRUE,1,0)</f>
        <v>0</v>
      </c>
      <c r="N592" s="1">
        <f>IF(ISNUMBER(SEARCH("Strom",Tabelle_Frageboegen[[#This Row],[Bisheriger Energieträger:]]))=TRUE,1,0)</f>
        <v>0</v>
      </c>
      <c r="O592" s="1">
        <f>IF(ISNUMBER(SEARCH("Wärmepumpe",Tabelle_Frageboegen[[#This Row],[Bisheriger Energieträger:]]))=TRUE,1,0)</f>
        <v>0</v>
      </c>
      <c r="P592" s="1">
        <f>IF(ISNUMBER(SEARCH("Holz",Tabelle_Frageboegen[[#This Row],[Bisheriger Energieträger:]]))=TRUE,1,0)</f>
        <v>1</v>
      </c>
      <c r="Q592" s="1">
        <f>IF(ISNUMBER(SEARCH("Pellets",Tabelle_Frageboegen[[#This Row],[Bisheriger Energieträger:]]))=TRUE,1,0)</f>
        <v>0</v>
      </c>
      <c r="R592" s="1">
        <f>IF(ISNUMBER(SEARCH("Hackschnitzel",Tabelle_Frageboegen[[#This Row],[Bisheriger Energieträger:]]))=TRUE,1,0)</f>
        <v>0</v>
      </c>
      <c r="S592" s="1">
        <f>IF(ISNUMBER(SEARCH("anderes",Tabelle_Frageboegen[[#This Row],[Bisheriger Energieträger:]]))=TRUE,1,0)</f>
        <v>0</v>
      </c>
      <c r="T592" s="2">
        <v>3000</v>
      </c>
      <c r="U592" s="2">
        <v>0</v>
      </c>
      <c r="V592" s="2">
        <v>0</v>
      </c>
      <c r="W592" s="2">
        <v>0</v>
      </c>
      <c r="X592" s="2">
        <v>0</v>
      </c>
      <c r="Y592" s="2">
        <v>4</v>
      </c>
      <c r="Z592" s="2">
        <v>0</v>
      </c>
      <c r="AA592" s="2">
        <v>0</v>
      </c>
      <c r="AB592" s="3">
        <f>IF(SUM(Tabelle_Frageboegen[[#This Row],[Heizöl (l/a)]:[Holzhackschnitzel (Schüttraummeter/a):]])=0,1,0)</f>
        <v>0</v>
      </c>
    </row>
    <row r="593" spans="1:28" x14ac:dyDescent="0.25">
      <c r="A593" s="1">
        <v>578</v>
      </c>
      <c r="B593" s="1" t="s">
        <v>36</v>
      </c>
      <c r="C593" s="1" t="s">
        <v>140</v>
      </c>
      <c r="D593" s="1" t="s">
        <v>8</v>
      </c>
      <c r="E593" s="1">
        <f>IF(Tabelle_Frageboegen[[#This Row],[Anschlussinteresse:]]="ja",1,0)</f>
        <v>0</v>
      </c>
      <c r="F593" s="1">
        <f>IF(Tabelle_Frageboegen[[#This Row],[Anschlussinteresse:]]="ja &amp; unklar",1,0)</f>
        <v>0</v>
      </c>
      <c r="G593" s="1">
        <f>IF(Tabelle_Frageboegen[[#This Row],[Anschlussinteresse:]]="unklar",1,0)</f>
        <v>0</v>
      </c>
      <c r="H593" s="1">
        <f>IF(Tabelle_Frageboegen[[#This Row],[Anschlussinteresse:]]="nein &amp; unklar",1,0)</f>
        <v>0</v>
      </c>
      <c r="I593" s="1">
        <f>IF(Tabelle_Frageboegen[[#This Row],[Anschlussinteresse:]]="nein",1,0)</f>
        <v>1</v>
      </c>
      <c r="J593" s="1" t="s">
        <v>14</v>
      </c>
      <c r="K593" s="1">
        <f>IF(ISNUMBER(SEARCH("Heizöl",Tabelle_Frageboegen[[#This Row],[Bisheriger Energieträger:]]))=TRUE,1,0)</f>
        <v>0</v>
      </c>
      <c r="L593" s="1">
        <f>IF(ISNUMBER(SEARCH("Erdgas",Tabelle_Frageboegen[[#This Row],[Bisheriger Energieträger:]]))=TRUE,1,0)</f>
        <v>0</v>
      </c>
      <c r="M593" s="1">
        <f>IF(ISNUMBER(SEARCH("Flüssiggas",Tabelle_Frageboegen[[#This Row],[Bisheriger Energieträger:]]))=TRUE,1,0)</f>
        <v>0</v>
      </c>
      <c r="N593" s="1">
        <f>IF(ISNUMBER(SEARCH("Strom",Tabelle_Frageboegen[[#This Row],[Bisheriger Energieträger:]]))=TRUE,1,0)</f>
        <v>0</v>
      </c>
      <c r="O593" s="1">
        <f>IF(ISNUMBER(SEARCH("Wärmepumpe",Tabelle_Frageboegen[[#This Row],[Bisheriger Energieträger:]]))=TRUE,1,0)</f>
        <v>1</v>
      </c>
      <c r="P593" s="1">
        <f>IF(ISNUMBER(SEARCH("Holz",Tabelle_Frageboegen[[#This Row],[Bisheriger Energieträger:]]))=TRUE,1,0)</f>
        <v>0</v>
      </c>
      <c r="Q593" s="1">
        <f>IF(ISNUMBER(SEARCH("Pellets",Tabelle_Frageboegen[[#This Row],[Bisheriger Energieträger:]]))=TRUE,1,0)</f>
        <v>0</v>
      </c>
      <c r="R593" s="1">
        <f>IF(ISNUMBER(SEARCH("Hackschnitzel",Tabelle_Frageboegen[[#This Row],[Bisheriger Energieträger:]]))=TRUE,1,0)</f>
        <v>0</v>
      </c>
      <c r="S593" s="1">
        <f>IF(ISNUMBER(SEARCH("anderes",Tabelle_Frageboegen[[#This Row],[Bisheriger Energieträger:]]))=TRUE,1,0)</f>
        <v>0</v>
      </c>
      <c r="T593" s="2">
        <v>0</v>
      </c>
      <c r="U593" s="2">
        <v>0</v>
      </c>
      <c r="V593" s="2">
        <v>0</v>
      </c>
      <c r="W593" s="2">
        <v>0</v>
      </c>
      <c r="X593" s="2">
        <v>3500</v>
      </c>
      <c r="Y593" s="2">
        <v>0</v>
      </c>
      <c r="Z593" s="2">
        <v>0</v>
      </c>
      <c r="AA593" s="2">
        <v>0</v>
      </c>
      <c r="AB593" s="3">
        <f>IF(SUM(Tabelle_Frageboegen[[#This Row],[Heizöl (l/a)]:[Holzhackschnitzel (Schüttraummeter/a):]])=0,1,0)</f>
        <v>0</v>
      </c>
    </row>
    <row r="594" spans="1:28" ht="30" x14ac:dyDescent="0.25">
      <c r="A594" s="1">
        <v>579</v>
      </c>
      <c r="B594" s="1" t="s">
        <v>68</v>
      </c>
      <c r="C594" s="1" t="s">
        <v>143</v>
      </c>
      <c r="D594" s="1" t="s">
        <v>4</v>
      </c>
      <c r="E594" s="1">
        <f>IF(Tabelle_Frageboegen[[#This Row],[Anschlussinteresse:]]="ja",1,0)</f>
        <v>1</v>
      </c>
      <c r="F594" s="1">
        <f>IF(Tabelle_Frageboegen[[#This Row],[Anschlussinteresse:]]="ja &amp; unklar",1,0)</f>
        <v>0</v>
      </c>
      <c r="G594" s="1">
        <f>IF(Tabelle_Frageboegen[[#This Row],[Anschlussinteresse:]]="unklar",1,0)</f>
        <v>0</v>
      </c>
      <c r="H594" s="1">
        <f>IF(Tabelle_Frageboegen[[#This Row],[Anschlussinteresse:]]="nein &amp; unklar",1,0)</f>
        <v>0</v>
      </c>
      <c r="I594" s="1">
        <f>IF(Tabelle_Frageboegen[[#This Row],[Anschlussinteresse:]]="nein",1,0)</f>
        <v>0</v>
      </c>
      <c r="J594" s="1" t="s">
        <v>10</v>
      </c>
      <c r="K594" s="1">
        <f>IF(ISNUMBER(SEARCH("Heizöl",Tabelle_Frageboegen[[#This Row],[Bisheriger Energieträger:]]))=TRUE,1,0)</f>
        <v>1</v>
      </c>
      <c r="L594" s="1">
        <f>IF(ISNUMBER(SEARCH("Erdgas",Tabelle_Frageboegen[[#This Row],[Bisheriger Energieträger:]]))=TRUE,1,0)</f>
        <v>0</v>
      </c>
      <c r="M594" s="1">
        <f>IF(ISNUMBER(SEARCH("Flüssiggas",Tabelle_Frageboegen[[#This Row],[Bisheriger Energieträger:]]))=TRUE,1,0)</f>
        <v>0</v>
      </c>
      <c r="N594" s="1">
        <f>IF(ISNUMBER(SEARCH("Strom",Tabelle_Frageboegen[[#This Row],[Bisheriger Energieträger:]]))=TRUE,1,0)</f>
        <v>0</v>
      </c>
      <c r="O594" s="1">
        <f>IF(ISNUMBER(SEARCH("Wärmepumpe",Tabelle_Frageboegen[[#This Row],[Bisheriger Energieträger:]]))=TRUE,1,0)</f>
        <v>0</v>
      </c>
      <c r="P594" s="1">
        <f>IF(ISNUMBER(SEARCH("Holz",Tabelle_Frageboegen[[#This Row],[Bisheriger Energieträger:]]))=TRUE,1,0)</f>
        <v>0</v>
      </c>
      <c r="Q594" s="1">
        <f>IF(ISNUMBER(SEARCH("Pellets",Tabelle_Frageboegen[[#This Row],[Bisheriger Energieträger:]]))=TRUE,1,0)</f>
        <v>0</v>
      </c>
      <c r="R594" s="1">
        <f>IF(ISNUMBER(SEARCH("Hackschnitzel",Tabelle_Frageboegen[[#This Row],[Bisheriger Energieträger:]]))=TRUE,1,0)</f>
        <v>0</v>
      </c>
      <c r="S594" s="1">
        <f>IF(ISNUMBER(SEARCH("anderes",Tabelle_Frageboegen[[#This Row],[Bisheriger Energieträger:]]))=TRUE,1,0)</f>
        <v>0</v>
      </c>
      <c r="T594" s="2">
        <v>2000</v>
      </c>
      <c r="U594" s="2">
        <v>0</v>
      </c>
      <c r="V594" s="2">
        <v>0</v>
      </c>
      <c r="W594" s="2">
        <v>0</v>
      </c>
      <c r="X594" s="2">
        <v>0</v>
      </c>
      <c r="Y594" s="2">
        <v>0</v>
      </c>
      <c r="Z594" s="2">
        <v>0</v>
      </c>
      <c r="AA594" s="2">
        <v>0</v>
      </c>
      <c r="AB594" s="3">
        <f>IF(SUM(Tabelle_Frageboegen[[#This Row],[Heizöl (l/a)]:[Holzhackschnitzel (Schüttraummeter/a):]])=0,1,0)</f>
        <v>0</v>
      </c>
    </row>
    <row r="595" spans="1:28" x14ac:dyDescent="0.25">
      <c r="A595" s="1">
        <v>580</v>
      </c>
      <c r="B595" s="1" t="s">
        <v>57</v>
      </c>
      <c r="C595" s="1" t="s">
        <v>140</v>
      </c>
      <c r="D595" s="1" t="s">
        <v>8</v>
      </c>
      <c r="E595" s="1">
        <f>IF(Tabelle_Frageboegen[[#This Row],[Anschlussinteresse:]]="ja",1,0)</f>
        <v>0</v>
      </c>
      <c r="F595" s="1">
        <f>IF(Tabelle_Frageboegen[[#This Row],[Anschlussinteresse:]]="ja &amp; unklar",1,0)</f>
        <v>0</v>
      </c>
      <c r="G595" s="1">
        <f>IF(Tabelle_Frageboegen[[#This Row],[Anschlussinteresse:]]="unklar",1,0)</f>
        <v>0</v>
      </c>
      <c r="H595" s="1">
        <f>IF(Tabelle_Frageboegen[[#This Row],[Anschlussinteresse:]]="nein &amp; unklar",1,0)</f>
        <v>0</v>
      </c>
      <c r="I595" s="1">
        <f>IF(Tabelle_Frageboegen[[#This Row],[Anschlussinteresse:]]="nein",1,0)</f>
        <v>1</v>
      </c>
      <c r="J595" s="1" t="s">
        <v>13</v>
      </c>
      <c r="K595" s="1">
        <f>IF(ISNUMBER(SEARCH("Heizöl",Tabelle_Frageboegen[[#This Row],[Bisheriger Energieträger:]]))=TRUE,1,0)</f>
        <v>0</v>
      </c>
      <c r="L595" s="1">
        <f>IF(ISNUMBER(SEARCH("Erdgas",Tabelle_Frageboegen[[#This Row],[Bisheriger Energieträger:]]))=TRUE,1,0)</f>
        <v>0</v>
      </c>
      <c r="M595" s="1">
        <f>IF(ISNUMBER(SEARCH("Flüssiggas",Tabelle_Frageboegen[[#This Row],[Bisheriger Energieträger:]]))=TRUE,1,0)</f>
        <v>0</v>
      </c>
      <c r="N595" s="1">
        <f>IF(ISNUMBER(SEARCH("Strom",Tabelle_Frageboegen[[#This Row],[Bisheriger Energieträger:]]))=TRUE,1,0)</f>
        <v>1</v>
      </c>
      <c r="O595" s="1">
        <f>IF(ISNUMBER(SEARCH("Wärmepumpe",Tabelle_Frageboegen[[#This Row],[Bisheriger Energieträger:]]))=TRUE,1,0)</f>
        <v>0</v>
      </c>
      <c r="P595" s="1">
        <f>IF(ISNUMBER(SEARCH("Holz",Tabelle_Frageboegen[[#This Row],[Bisheriger Energieträger:]]))=TRUE,1,0)</f>
        <v>0</v>
      </c>
      <c r="Q595" s="1">
        <f>IF(ISNUMBER(SEARCH("Pellets",Tabelle_Frageboegen[[#This Row],[Bisheriger Energieträger:]]))=TRUE,1,0)</f>
        <v>0</v>
      </c>
      <c r="R595" s="1">
        <f>IF(ISNUMBER(SEARCH("Hackschnitzel",Tabelle_Frageboegen[[#This Row],[Bisheriger Energieträger:]]))=TRUE,1,0)</f>
        <v>0</v>
      </c>
      <c r="S595" s="1">
        <f>IF(ISNUMBER(SEARCH("anderes",Tabelle_Frageboegen[[#This Row],[Bisheriger Energieträger:]]))=TRUE,1,0)</f>
        <v>0</v>
      </c>
      <c r="T595" s="2">
        <v>0</v>
      </c>
      <c r="U595" s="2">
        <v>0</v>
      </c>
      <c r="V595" s="2">
        <v>0</v>
      </c>
      <c r="W595" s="2">
        <v>9500</v>
      </c>
      <c r="X595" s="2">
        <v>0</v>
      </c>
      <c r="Y595" s="2">
        <v>0</v>
      </c>
      <c r="Z595" s="2">
        <v>0</v>
      </c>
      <c r="AA595" s="2">
        <v>0</v>
      </c>
      <c r="AB595" s="3">
        <f>IF(SUM(Tabelle_Frageboegen[[#This Row],[Heizöl (l/a)]:[Holzhackschnitzel (Schüttraummeter/a):]])=0,1,0)</f>
        <v>0</v>
      </c>
    </row>
    <row r="596" spans="1:28" x14ac:dyDescent="0.25">
      <c r="A596" s="1">
        <v>581</v>
      </c>
      <c r="B596" s="1" t="s">
        <v>56</v>
      </c>
      <c r="C596" s="1" t="s">
        <v>140</v>
      </c>
      <c r="D596" s="1" t="s">
        <v>4</v>
      </c>
      <c r="E596" s="1">
        <f>IF(Tabelle_Frageboegen[[#This Row],[Anschlussinteresse:]]="ja",1,0)</f>
        <v>1</v>
      </c>
      <c r="F596" s="1">
        <f>IF(Tabelle_Frageboegen[[#This Row],[Anschlussinteresse:]]="ja &amp; unklar",1,0)</f>
        <v>0</v>
      </c>
      <c r="G596" s="1">
        <f>IF(Tabelle_Frageboegen[[#This Row],[Anschlussinteresse:]]="unklar",1,0)</f>
        <v>0</v>
      </c>
      <c r="H596" s="1">
        <f>IF(Tabelle_Frageboegen[[#This Row],[Anschlussinteresse:]]="nein &amp; unklar",1,0)</f>
        <v>0</v>
      </c>
      <c r="I596" s="1">
        <f>IF(Tabelle_Frageboegen[[#This Row],[Anschlussinteresse:]]="nein",1,0)</f>
        <v>0</v>
      </c>
      <c r="J596" s="1" t="s">
        <v>10</v>
      </c>
      <c r="K596" s="1">
        <f>IF(ISNUMBER(SEARCH("Heizöl",Tabelle_Frageboegen[[#This Row],[Bisheriger Energieträger:]]))=TRUE,1,0)</f>
        <v>1</v>
      </c>
      <c r="L596" s="1">
        <f>IF(ISNUMBER(SEARCH("Erdgas",Tabelle_Frageboegen[[#This Row],[Bisheriger Energieträger:]]))=TRUE,1,0)</f>
        <v>0</v>
      </c>
      <c r="M596" s="1">
        <f>IF(ISNUMBER(SEARCH("Flüssiggas",Tabelle_Frageboegen[[#This Row],[Bisheriger Energieträger:]]))=TRUE,1,0)</f>
        <v>0</v>
      </c>
      <c r="N596" s="1">
        <f>IF(ISNUMBER(SEARCH("Strom",Tabelle_Frageboegen[[#This Row],[Bisheriger Energieträger:]]))=TRUE,1,0)</f>
        <v>0</v>
      </c>
      <c r="O596" s="1">
        <f>IF(ISNUMBER(SEARCH("Wärmepumpe",Tabelle_Frageboegen[[#This Row],[Bisheriger Energieträger:]]))=TRUE,1,0)</f>
        <v>0</v>
      </c>
      <c r="P596" s="1">
        <f>IF(ISNUMBER(SEARCH("Holz",Tabelle_Frageboegen[[#This Row],[Bisheriger Energieträger:]]))=TRUE,1,0)</f>
        <v>0</v>
      </c>
      <c r="Q596" s="1">
        <f>IF(ISNUMBER(SEARCH("Pellets",Tabelle_Frageboegen[[#This Row],[Bisheriger Energieträger:]]))=TRUE,1,0)</f>
        <v>0</v>
      </c>
      <c r="R596" s="1">
        <f>IF(ISNUMBER(SEARCH("Hackschnitzel",Tabelle_Frageboegen[[#This Row],[Bisheriger Energieträger:]]))=TRUE,1,0)</f>
        <v>0</v>
      </c>
      <c r="S596" s="1">
        <f>IF(ISNUMBER(SEARCH("anderes",Tabelle_Frageboegen[[#This Row],[Bisheriger Energieträger:]]))=TRUE,1,0)</f>
        <v>0</v>
      </c>
      <c r="T596" s="2">
        <v>3000</v>
      </c>
      <c r="U596" s="2">
        <v>0</v>
      </c>
      <c r="V596" s="2">
        <v>0</v>
      </c>
      <c r="W596" s="2">
        <v>0</v>
      </c>
      <c r="X596" s="2">
        <v>0</v>
      </c>
      <c r="Y596" s="2">
        <v>0</v>
      </c>
      <c r="Z596" s="2">
        <v>0</v>
      </c>
      <c r="AA596" s="2">
        <v>0</v>
      </c>
      <c r="AB596" s="3">
        <f>IF(SUM(Tabelle_Frageboegen[[#This Row],[Heizöl (l/a)]:[Holzhackschnitzel (Schüttraummeter/a):]])=0,1,0)</f>
        <v>0</v>
      </c>
    </row>
    <row r="597" spans="1:28" x14ac:dyDescent="0.25">
      <c r="A597" s="1">
        <v>582</v>
      </c>
      <c r="B597" s="1" t="s">
        <v>57</v>
      </c>
      <c r="C597" s="1" t="s">
        <v>140</v>
      </c>
      <c r="D597" s="1" t="s">
        <v>8</v>
      </c>
      <c r="E597" s="1">
        <f>IF(Tabelle_Frageboegen[[#This Row],[Anschlussinteresse:]]="ja",1,0)</f>
        <v>0</v>
      </c>
      <c r="F597" s="1">
        <f>IF(Tabelle_Frageboegen[[#This Row],[Anschlussinteresse:]]="ja &amp; unklar",1,0)</f>
        <v>0</v>
      </c>
      <c r="G597" s="1">
        <f>IF(Tabelle_Frageboegen[[#This Row],[Anschlussinteresse:]]="unklar",1,0)</f>
        <v>0</v>
      </c>
      <c r="H597" s="1">
        <f>IF(Tabelle_Frageboegen[[#This Row],[Anschlussinteresse:]]="nein &amp; unklar",1,0)</f>
        <v>0</v>
      </c>
      <c r="I597" s="1">
        <f>IF(Tabelle_Frageboegen[[#This Row],[Anschlussinteresse:]]="nein",1,0)</f>
        <v>1</v>
      </c>
      <c r="J597" s="1" t="s">
        <v>47</v>
      </c>
      <c r="K597" s="1">
        <f>IF(ISNUMBER(SEARCH("Heizöl",Tabelle_Frageboegen[[#This Row],[Bisheriger Energieträger:]]))=TRUE,1,0)</f>
        <v>0</v>
      </c>
      <c r="L597" s="1">
        <f>IF(ISNUMBER(SEARCH("Erdgas",Tabelle_Frageboegen[[#This Row],[Bisheriger Energieträger:]]))=TRUE,1,0)</f>
        <v>0</v>
      </c>
      <c r="M597" s="1">
        <f>IF(ISNUMBER(SEARCH("Flüssiggas",Tabelle_Frageboegen[[#This Row],[Bisheriger Energieträger:]]))=TRUE,1,0)</f>
        <v>0</v>
      </c>
      <c r="N597" s="1">
        <f>IF(ISNUMBER(SEARCH("Strom",Tabelle_Frageboegen[[#This Row],[Bisheriger Energieträger:]]))=TRUE,1,0)</f>
        <v>0</v>
      </c>
      <c r="O597" s="1">
        <f>IF(ISNUMBER(SEARCH("Wärmepumpe",Tabelle_Frageboegen[[#This Row],[Bisheriger Energieträger:]]))=TRUE,1,0)</f>
        <v>0</v>
      </c>
      <c r="P597" s="1">
        <f>IF(ISNUMBER(SEARCH("Holz",Tabelle_Frageboegen[[#This Row],[Bisheriger Energieträger:]]))=TRUE,1,0)</f>
        <v>0</v>
      </c>
      <c r="Q597" s="1">
        <f>IF(ISNUMBER(SEARCH("Pellets",Tabelle_Frageboegen[[#This Row],[Bisheriger Energieträger:]]))=TRUE,1,0)</f>
        <v>0</v>
      </c>
      <c r="R597" s="1">
        <f>IF(ISNUMBER(SEARCH("Hackschnitzel",Tabelle_Frageboegen[[#This Row],[Bisheriger Energieträger:]]))=TRUE,1,0)</f>
        <v>0</v>
      </c>
      <c r="S597" s="1">
        <f>IF(ISNUMBER(SEARCH("anderes",Tabelle_Frageboegen[[#This Row],[Bisheriger Energieträger:]]))=TRUE,1,0)</f>
        <v>1</v>
      </c>
      <c r="T597" s="2">
        <v>0</v>
      </c>
      <c r="U597" s="2">
        <v>0</v>
      </c>
      <c r="V597" s="2">
        <v>0</v>
      </c>
      <c r="W597" s="2">
        <v>0</v>
      </c>
      <c r="X597" s="2">
        <v>0</v>
      </c>
      <c r="Y597" s="2">
        <v>0</v>
      </c>
      <c r="Z597" s="2">
        <v>0</v>
      </c>
      <c r="AA597" s="2">
        <v>0</v>
      </c>
      <c r="AB597" s="3">
        <f>IF(SUM(Tabelle_Frageboegen[[#This Row],[Heizöl (l/a)]:[Holzhackschnitzel (Schüttraummeter/a):]])=0,1,0)</f>
        <v>1</v>
      </c>
    </row>
    <row r="598" spans="1:28" x14ac:dyDescent="0.25">
      <c r="A598" s="1">
        <v>583</v>
      </c>
      <c r="B598" s="1" t="s">
        <v>57</v>
      </c>
      <c r="C598" s="1" t="s">
        <v>140</v>
      </c>
      <c r="D598" s="1" t="s">
        <v>8</v>
      </c>
      <c r="E598" s="1">
        <f>IF(Tabelle_Frageboegen[[#This Row],[Anschlussinteresse:]]="ja",1,0)</f>
        <v>0</v>
      </c>
      <c r="F598" s="1">
        <f>IF(Tabelle_Frageboegen[[#This Row],[Anschlussinteresse:]]="ja &amp; unklar",1,0)</f>
        <v>0</v>
      </c>
      <c r="G598" s="1">
        <f>IF(Tabelle_Frageboegen[[#This Row],[Anschlussinteresse:]]="unklar",1,0)</f>
        <v>0</v>
      </c>
      <c r="H598" s="1">
        <f>IF(Tabelle_Frageboegen[[#This Row],[Anschlussinteresse:]]="nein &amp; unklar",1,0)</f>
        <v>0</v>
      </c>
      <c r="I598" s="1">
        <f>IF(Tabelle_Frageboegen[[#This Row],[Anschlussinteresse:]]="nein",1,0)</f>
        <v>1</v>
      </c>
      <c r="J598" s="1" t="s">
        <v>47</v>
      </c>
      <c r="K598" s="1">
        <f>IF(ISNUMBER(SEARCH("Heizöl",Tabelle_Frageboegen[[#This Row],[Bisheriger Energieträger:]]))=TRUE,1,0)</f>
        <v>0</v>
      </c>
      <c r="L598" s="1">
        <f>IF(ISNUMBER(SEARCH("Erdgas",Tabelle_Frageboegen[[#This Row],[Bisheriger Energieträger:]]))=TRUE,1,0)</f>
        <v>0</v>
      </c>
      <c r="M598" s="1">
        <f>IF(ISNUMBER(SEARCH("Flüssiggas",Tabelle_Frageboegen[[#This Row],[Bisheriger Energieträger:]]))=TRUE,1,0)</f>
        <v>0</v>
      </c>
      <c r="N598" s="1">
        <f>IF(ISNUMBER(SEARCH("Strom",Tabelle_Frageboegen[[#This Row],[Bisheriger Energieträger:]]))=TRUE,1,0)</f>
        <v>0</v>
      </c>
      <c r="O598" s="1">
        <f>IF(ISNUMBER(SEARCH("Wärmepumpe",Tabelle_Frageboegen[[#This Row],[Bisheriger Energieträger:]]))=TRUE,1,0)</f>
        <v>0</v>
      </c>
      <c r="P598" s="1">
        <f>IF(ISNUMBER(SEARCH("Holz",Tabelle_Frageboegen[[#This Row],[Bisheriger Energieträger:]]))=TRUE,1,0)</f>
        <v>0</v>
      </c>
      <c r="Q598" s="1">
        <f>IF(ISNUMBER(SEARCH("Pellets",Tabelle_Frageboegen[[#This Row],[Bisheriger Energieträger:]]))=TRUE,1,0)</f>
        <v>0</v>
      </c>
      <c r="R598" s="1">
        <f>IF(ISNUMBER(SEARCH("Hackschnitzel",Tabelle_Frageboegen[[#This Row],[Bisheriger Energieträger:]]))=TRUE,1,0)</f>
        <v>0</v>
      </c>
      <c r="S598" s="1">
        <f>IF(ISNUMBER(SEARCH("anderes",Tabelle_Frageboegen[[#This Row],[Bisheriger Energieträger:]]))=TRUE,1,0)</f>
        <v>1</v>
      </c>
      <c r="T598" s="2">
        <v>0</v>
      </c>
      <c r="U598" s="2">
        <v>0</v>
      </c>
      <c r="V598" s="2">
        <v>0</v>
      </c>
      <c r="W598" s="2">
        <v>0</v>
      </c>
      <c r="X598" s="2">
        <v>0</v>
      </c>
      <c r="Y598" s="2">
        <v>0</v>
      </c>
      <c r="Z598" s="2">
        <v>0</v>
      </c>
      <c r="AA598" s="2">
        <v>0</v>
      </c>
      <c r="AB598" s="3">
        <f>IF(SUM(Tabelle_Frageboegen[[#This Row],[Heizöl (l/a)]:[Holzhackschnitzel (Schüttraummeter/a):]])=0,1,0)</f>
        <v>1</v>
      </c>
    </row>
    <row r="599" spans="1:28" x14ac:dyDescent="0.25">
      <c r="A599" s="1">
        <v>584</v>
      </c>
      <c r="B599" s="1" t="s">
        <v>97</v>
      </c>
      <c r="C599" s="1" t="s">
        <v>143</v>
      </c>
      <c r="D599" s="1" t="s">
        <v>8</v>
      </c>
      <c r="E599" s="1">
        <f>IF(Tabelle_Frageboegen[[#This Row],[Anschlussinteresse:]]="ja",1,0)</f>
        <v>0</v>
      </c>
      <c r="F599" s="1">
        <f>IF(Tabelle_Frageboegen[[#This Row],[Anschlussinteresse:]]="ja &amp; unklar",1,0)</f>
        <v>0</v>
      </c>
      <c r="G599" s="1">
        <f>IF(Tabelle_Frageboegen[[#This Row],[Anschlussinteresse:]]="unklar",1,0)</f>
        <v>0</v>
      </c>
      <c r="H599" s="1">
        <f>IF(Tabelle_Frageboegen[[#This Row],[Anschlussinteresse:]]="nein &amp; unklar",1,0)</f>
        <v>0</v>
      </c>
      <c r="I599" s="1">
        <f>IF(Tabelle_Frageboegen[[#This Row],[Anschlussinteresse:]]="nein",1,0)</f>
        <v>1</v>
      </c>
      <c r="J599" s="1" t="s">
        <v>14</v>
      </c>
      <c r="K599" s="1">
        <f>IF(ISNUMBER(SEARCH("Heizöl",Tabelle_Frageboegen[[#This Row],[Bisheriger Energieträger:]]))=TRUE,1,0)</f>
        <v>0</v>
      </c>
      <c r="L599" s="1">
        <f>IF(ISNUMBER(SEARCH("Erdgas",Tabelle_Frageboegen[[#This Row],[Bisheriger Energieträger:]]))=TRUE,1,0)</f>
        <v>0</v>
      </c>
      <c r="M599" s="1">
        <f>IF(ISNUMBER(SEARCH("Flüssiggas",Tabelle_Frageboegen[[#This Row],[Bisheriger Energieträger:]]))=TRUE,1,0)</f>
        <v>0</v>
      </c>
      <c r="N599" s="1">
        <f>IF(ISNUMBER(SEARCH("Strom",Tabelle_Frageboegen[[#This Row],[Bisheriger Energieträger:]]))=TRUE,1,0)</f>
        <v>0</v>
      </c>
      <c r="O599" s="1">
        <f>IF(ISNUMBER(SEARCH("Wärmepumpe",Tabelle_Frageboegen[[#This Row],[Bisheriger Energieträger:]]))=TRUE,1,0)</f>
        <v>1</v>
      </c>
      <c r="P599" s="1">
        <f>IF(ISNUMBER(SEARCH("Holz",Tabelle_Frageboegen[[#This Row],[Bisheriger Energieträger:]]))=TRUE,1,0)</f>
        <v>0</v>
      </c>
      <c r="Q599" s="1">
        <f>IF(ISNUMBER(SEARCH("Pellets",Tabelle_Frageboegen[[#This Row],[Bisheriger Energieträger:]]))=TRUE,1,0)</f>
        <v>0</v>
      </c>
      <c r="R599" s="1">
        <f>IF(ISNUMBER(SEARCH("Hackschnitzel",Tabelle_Frageboegen[[#This Row],[Bisheriger Energieträger:]]))=TRUE,1,0)</f>
        <v>0</v>
      </c>
      <c r="S599" s="1">
        <f>IF(ISNUMBER(SEARCH("anderes",Tabelle_Frageboegen[[#This Row],[Bisheriger Energieträger:]]))=TRUE,1,0)</f>
        <v>0</v>
      </c>
      <c r="T599" s="2">
        <v>0</v>
      </c>
      <c r="U599" s="2">
        <v>0</v>
      </c>
      <c r="V599" s="2">
        <v>0</v>
      </c>
      <c r="W599" s="2">
        <v>0</v>
      </c>
      <c r="X599" s="2">
        <v>0</v>
      </c>
      <c r="Y599" s="2">
        <v>0</v>
      </c>
      <c r="Z599" s="2">
        <v>0</v>
      </c>
      <c r="AA599" s="2">
        <v>0</v>
      </c>
      <c r="AB599" s="3">
        <f>IF(SUM(Tabelle_Frageboegen[[#This Row],[Heizöl (l/a)]:[Holzhackschnitzel (Schüttraummeter/a):]])=0,1,0)</f>
        <v>1</v>
      </c>
    </row>
    <row r="600" spans="1:28" ht="30" x14ac:dyDescent="0.25">
      <c r="A600" s="1">
        <v>585</v>
      </c>
      <c r="B600" s="1" t="s">
        <v>68</v>
      </c>
      <c r="C600" s="1" t="s">
        <v>143</v>
      </c>
      <c r="D600" s="1" t="s">
        <v>6</v>
      </c>
      <c r="E600" s="1">
        <f>IF(Tabelle_Frageboegen[[#This Row],[Anschlussinteresse:]]="ja",1,0)</f>
        <v>0</v>
      </c>
      <c r="F600" s="1">
        <f>IF(Tabelle_Frageboegen[[#This Row],[Anschlussinteresse:]]="ja &amp; unklar",1,0)</f>
        <v>0</v>
      </c>
      <c r="G600" s="1">
        <f>IF(Tabelle_Frageboegen[[#This Row],[Anschlussinteresse:]]="unklar",1,0)</f>
        <v>1</v>
      </c>
      <c r="H600" s="1">
        <f>IF(Tabelle_Frageboegen[[#This Row],[Anschlussinteresse:]]="nein &amp; unklar",1,0)</f>
        <v>0</v>
      </c>
      <c r="I600" s="1">
        <f>IF(Tabelle_Frageboegen[[#This Row],[Anschlussinteresse:]]="nein",1,0)</f>
        <v>0</v>
      </c>
      <c r="J600" s="1" t="s">
        <v>11</v>
      </c>
      <c r="K600" s="1">
        <f>IF(ISNUMBER(SEARCH("Heizöl",Tabelle_Frageboegen[[#This Row],[Bisheriger Energieträger:]]))=TRUE,1,0)</f>
        <v>0</v>
      </c>
      <c r="L600" s="1">
        <f>IF(ISNUMBER(SEARCH("Erdgas",Tabelle_Frageboegen[[#This Row],[Bisheriger Energieträger:]]))=TRUE,1,0)</f>
        <v>1</v>
      </c>
      <c r="M600" s="1">
        <f>IF(ISNUMBER(SEARCH("Flüssiggas",Tabelle_Frageboegen[[#This Row],[Bisheriger Energieträger:]]))=TRUE,1,0)</f>
        <v>0</v>
      </c>
      <c r="N600" s="1">
        <f>IF(ISNUMBER(SEARCH("Strom",Tabelle_Frageboegen[[#This Row],[Bisheriger Energieträger:]]))=TRUE,1,0)</f>
        <v>0</v>
      </c>
      <c r="O600" s="1">
        <f>IF(ISNUMBER(SEARCH("Wärmepumpe",Tabelle_Frageboegen[[#This Row],[Bisheriger Energieträger:]]))=TRUE,1,0)</f>
        <v>0</v>
      </c>
      <c r="P600" s="1">
        <f>IF(ISNUMBER(SEARCH("Holz",Tabelle_Frageboegen[[#This Row],[Bisheriger Energieträger:]]))=TRUE,1,0)</f>
        <v>0</v>
      </c>
      <c r="Q600" s="1">
        <f>IF(ISNUMBER(SEARCH("Pellets",Tabelle_Frageboegen[[#This Row],[Bisheriger Energieträger:]]))=TRUE,1,0)</f>
        <v>0</v>
      </c>
      <c r="R600" s="1">
        <f>IF(ISNUMBER(SEARCH("Hackschnitzel",Tabelle_Frageboegen[[#This Row],[Bisheriger Energieträger:]]))=TRUE,1,0)</f>
        <v>0</v>
      </c>
      <c r="S600" s="1">
        <f>IF(ISNUMBER(SEARCH("anderes",Tabelle_Frageboegen[[#This Row],[Bisheriger Energieträger:]]))=TRUE,1,0)</f>
        <v>0</v>
      </c>
      <c r="T600" s="2">
        <v>0</v>
      </c>
      <c r="U600" s="2">
        <v>1454.5454545454545</v>
      </c>
      <c r="V600" s="2">
        <v>0</v>
      </c>
      <c r="W600" s="2">
        <v>0</v>
      </c>
      <c r="X600" s="2">
        <v>0</v>
      </c>
      <c r="Y600" s="2">
        <v>0</v>
      </c>
      <c r="Z600" s="2">
        <v>0</v>
      </c>
      <c r="AA600" s="2">
        <v>0</v>
      </c>
      <c r="AB600" s="3">
        <f>IF(SUM(Tabelle_Frageboegen[[#This Row],[Heizöl (l/a)]:[Holzhackschnitzel (Schüttraummeter/a):]])=0,1,0)</f>
        <v>0</v>
      </c>
    </row>
    <row r="601" spans="1:28" x14ac:dyDescent="0.25">
      <c r="A601" s="1">
        <v>586</v>
      </c>
      <c r="B601" s="1" t="s">
        <v>44</v>
      </c>
      <c r="C601" s="1" t="s">
        <v>145</v>
      </c>
      <c r="D601" s="1" t="s">
        <v>4</v>
      </c>
      <c r="E601" s="1">
        <f>IF(Tabelle_Frageboegen[[#This Row],[Anschlussinteresse:]]="ja",1,0)</f>
        <v>1</v>
      </c>
      <c r="F601" s="1">
        <f>IF(Tabelle_Frageboegen[[#This Row],[Anschlussinteresse:]]="ja &amp; unklar",1,0)</f>
        <v>0</v>
      </c>
      <c r="G601" s="1">
        <f>IF(Tabelle_Frageboegen[[#This Row],[Anschlussinteresse:]]="unklar",1,0)</f>
        <v>0</v>
      </c>
      <c r="H601" s="1">
        <f>IF(Tabelle_Frageboegen[[#This Row],[Anschlussinteresse:]]="nein &amp; unklar",1,0)</f>
        <v>0</v>
      </c>
      <c r="I601" s="1">
        <f>IF(Tabelle_Frageboegen[[#This Row],[Anschlussinteresse:]]="nein",1,0)</f>
        <v>0</v>
      </c>
      <c r="J601" s="1" t="s">
        <v>10</v>
      </c>
      <c r="K601" s="1">
        <f>IF(ISNUMBER(SEARCH("Heizöl",Tabelle_Frageboegen[[#This Row],[Bisheriger Energieträger:]]))=TRUE,1,0)</f>
        <v>1</v>
      </c>
      <c r="L601" s="1">
        <f>IF(ISNUMBER(SEARCH("Erdgas",Tabelle_Frageboegen[[#This Row],[Bisheriger Energieträger:]]))=TRUE,1,0)</f>
        <v>0</v>
      </c>
      <c r="M601" s="1">
        <f>IF(ISNUMBER(SEARCH("Flüssiggas",Tabelle_Frageboegen[[#This Row],[Bisheriger Energieträger:]]))=TRUE,1,0)</f>
        <v>0</v>
      </c>
      <c r="N601" s="1">
        <f>IF(ISNUMBER(SEARCH("Strom",Tabelle_Frageboegen[[#This Row],[Bisheriger Energieträger:]]))=TRUE,1,0)</f>
        <v>0</v>
      </c>
      <c r="O601" s="1">
        <f>IF(ISNUMBER(SEARCH("Wärmepumpe",Tabelle_Frageboegen[[#This Row],[Bisheriger Energieträger:]]))=TRUE,1,0)</f>
        <v>0</v>
      </c>
      <c r="P601" s="1">
        <f>IF(ISNUMBER(SEARCH("Holz",Tabelle_Frageboegen[[#This Row],[Bisheriger Energieträger:]]))=TRUE,1,0)</f>
        <v>0</v>
      </c>
      <c r="Q601" s="1">
        <f>IF(ISNUMBER(SEARCH("Pellets",Tabelle_Frageboegen[[#This Row],[Bisheriger Energieträger:]]))=TRUE,1,0)</f>
        <v>0</v>
      </c>
      <c r="R601" s="1">
        <f>IF(ISNUMBER(SEARCH("Hackschnitzel",Tabelle_Frageboegen[[#This Row],[Bisheriger Energieträger:]]))=TRUE,1,0)</f>
        <v>0</v>
      </c>
      <c r="S601" s="1">
        <f>IF(ISNUMBER(SEARCH("anderes",Tabelle_Frageboegen[[#This Row],[Bisheriger Energieträger:]]))=TRUE,1,0)</f>
        <v>0</v>
      </c>
      <c r="T601" s="2">
        <v>2500</v>
      </c>
      <c r="U601" s="2">
        <v>0</v>
      </c>
      <c r="V601" s="2">
        <v>0</v>
      </c>
      <c r="W601" s="2">
        <v>0</v>
      </c>
      <c r="X601" s="2">
        <v>0</v>
      </c>
      <c r="Y601" s="2">
        <v>0</v>
      </c>
      <c r="Z601" s="2">
        <v>0</v>
      </c>
      <c r="AA601" s="2">
        <v>0</v>
      </c>
      <c r="AB601" s="3">
        <f>IF(SUM(Tabelle_Frageboegen[[#This Row],[Heizöl (l/a)]:[Holzhackschnitzel (Schüttraummeter/a):]])=0,1,0)</f>
        <v>0</v>
      </c>
    </row>
    <row r="602" spans="1:28" x14ac:dyDescent="0.25">
      <c r="A602" s="1">
        <v>587</v>
      </c>
      <c r="B602" s="1" t="s">
        <v>54</v>
      </c>
      <c r="C602" s="1" t="s">
        <v>140</v>
      </c>
      <c r="D602" s="1" t="s">
        <v>4</v>
      </c>
      <c r="E602" s="1">
        <f>IF(Tabelle_Frageboegen[[#This Row],[Anschlussinteresse:]]="ja",1,0)</f>
        <v>1</v>
      </c>
      <c r="F602" s="1">
        <f>IF(Tabelle_Frageboegen[[#This Row],[Anschlussinteresse:]]="ja &amp; unklar",1,0)</f>
        <v>0</v>
      </c>
      <c r="G602" s="1">
        <f>IF(Tabelle_Frageboegen[[#This Row],[Anschlussinteresse:]]="unklar",1,0)</f>
        <v>0</v>
      </c>
      <c r="H602" s="1">
        <f>IF(Tabelle_Frageboegen[[#This Row],[Anschlussinteresse:]]="nein &amp; unklar",1,0)</f>
        <v>0</v>
      </c>
      <c r="I602" s="1">
        <f>IF(Tabelle_Frageboegen[[#This Row],[Anschlussinteresse:]]="nein",1,0)</f>
        <v>0</v>
      </c>
      <c r="J602" s="1" t="s">
        <v>12</v>
      </c>
      <c r="K602" s="1">
        <f>IF(ISNUMBER(SEARCH("Heizöl",Tabelle_Frageboegen[[#This Row],[Bisheriger Energieträger:]]))=TRUE,1,0)</f>
        <v>0</v>
      </c>
      <c r="L602" s="1">
        <f>IF(ISNUMBER(SEARCH("Erdgas",Tabelle_Frageboegen[[#This Row],[Bisheriger Energieträger:]]))=TRUE,1,0)</f>
        <v>0</v>
      </c>
      <c r="M602" s="1">
        <f>IF(ISNUMBER(SEARCH("Flüssiggas",Tabelle_Frageboegen[[#This Row],[Bisheriger Energieträger:]]))=TRUE,1,0)</f>
        <v>1</v>
      </c>
      <c r="N602" s="1">
        <f>IF(ISNUMBER(SEARCH("Strom",Tabelle_Frageboegen[[#This Row],[Bisheriger Energieträger:]]))=TRUE,1,0)</f>
        <v>0</v>
      </c>
      <c r="O602" s="1">
        <f>IF(ISNUMBER(SEARCH("Wärmepumpe",Tabelle_Frageboegen[[#This Row],[Bisheriger Energieträger:]]))=TRUE,1,0)</f>
        <v>0</v>
      </c>
      <c r="P602" s="1">
        <f>IF(ISNUMBER(SEARCH("Holz",Tabelle_Frageboegen[[#This Row],[Bisheriger Energieträger:]]))=TRUE,1,0)</f>
        <v>0</v>
      </c>
      <c r="Q602" s="1">
        <f>IF(ISNUMBER(SEARCH("Pellets",Tabelle_Frageboegen[[#This Row],[Bisheriger Energieträger:]]))=TRUE,1,0)</f>
        <v>0</v>
      </c>
      <c r="R602" s="1">
        <f>IF(ISNUMBER(SEARCH("Hackschnitzel",Tabelle_Frageboegen[[#This Row],[Bisheriger Energieträger:]]))=TRUE,1,0)</f>
        <v>0</v>
      </c>
      <c r="S602" s="1">
        <f>IF(ISNUMBER(SEARCH("anderes",Tabelle_Frageboegen[[#This Row],[Bisheriger Energieträger:]]))=TRUE,1,0)</f>
        <v>0</v>
      </c>
      <c r="T602" s="2">
        <v>0</v>
      </c>
      <c r="U602" s="2">
        <v>0</v>
      </c>
      <c r="V602" s="2">
        <v>10000</v>
      </c>
      <c r="W602" s="2">
        <v>0</v>
      </c>
      <c r="X602" s="2">
        <v>0</v>
      </c>
      <c r="Y602" s="2">
        <v>0</v>
      </c>
      <c r="Z602" s="2">
        <v>0</v>
      </c>
      <c r="AA602" s="2">
        <v>0</v>
      </c>
      <c r="AB602" s="3">
        <f>IF(SUM(Tabelle_Frageboegen[[#This Row],[Heizöl (l/a)]:[Holzhackschnitzel (Schüttraummeter/a):]])=0,1,0)</f>
        <v>0</v>
      </c>
    </row>
    <row r="603" spans="1:28" x14ac:dyDescent="0.25">
      <c r="A603" s="1">
        <v>588</v>
      </c>
      <c r="B603" s="1" t="s">
        <v>51</v>
      </c>
      <c r="C603" s="1" t="s">
        <v>140</v>
      </c>
      <c r="D603" s="1" t="s">
        <v>6</v>
      </c>
      <c r="E603" s="1">
        <f>IF(Tabelle_Frageboegen[[#This Row],[Anschlussinteresse:]]="ja",1,0)</f>
        <v>0</v>
      </c>
      <c r="F603" s="1">
        <f>IF(Tabelle_Frageboegen[[#This Row],[Anschlussinteresse:]]="ja &amp; unklar",1,0)</f>
        <v>0</v>
      </c>
      <c r="G603" s="1">
        <f>IF(Tabelle_Frageboegen[[#This Row],[Anschlussinteresse:]]="unklar",1,0)</f>
        <v>1</v>
      </c>
      <c r="H603" s="1">
        <f>IF(Tabelle_Frageboegen[[#This Row],[Anschlussinteresse:]]="nein &amp; unklar",1,0)</f>
        <v>0</v>
      </c>
      <c r="I603" s="1">
        <f>IF(Tabelle_Frageboegen[[#This Row],[Anschlussinteresse:]]="nein",1,0)</f>
        <v>0</v>
      </c>
      <c r="J603" s="1" t="s">
        <v>35</v>
      </c>
      <c r="K603" s="1">
        <f>IF(ISNUMBER(SEARCH("Heizöl",Tabelle_Frageboegen[[#This Row],[Bisheriger Energieträger:]]))=TRUE,1,0)</f>
        <v>0</v>
      </c>
      <c r="L603" s="1">
        <f>IF(ISNUMBER(SEARCH("Erdgas",Tabelle_Frageboegen[[#This Row],[Bisheriger Energieträger:]]))=TRUE,1,0)</f>
        <v>0</v>
      </c>
      <c r="M603" s="1">
        <f>IF(ISNUMBER(SEARCH("Flüssiggas",Tabelle_Frageboegen[[#This Row],[Bisheriger Energieträger:]]))=TRUE,1,0)</f>
        <v>1</v>
      </c>
      <c r="N603" s="1">
        <f>IF(ISNUMBER(SEARCH("Strom",Tabelle_Frageboegen[[#This Row],[Bisheriger Energieträger:]]))=TRUE,1,0)</f>
        <v>0</v>
      </c>
      <c r="O603" s="1">
        <f>IF(ISNUMBER(SEARCH("Wärmepumpe",Tabelle_Frageboegen[[#This Row],[Bisheriger Energieträger:]]))=TRUE,1,0)</f>
        <v>0</v>
      </c>
      <c r="P603" s="1">
        <f>IF(ISNUMBER(SEARCH("Holz",Tabelle_Frageboegen[[#This Row],[Bisheriger Energieträger:]]))=TRUE,1,0)</f>
        <v>1</v>
      </c>
      <c r="Q603" s="1">
        <f>IF(ISNUMBER(SEARCH("Pellets",Tabelle_Frageboegen[[#This Row],[Bisheriger Energieträger:]]))=TRUE,1,0)</f>
        <v>0</v>
      </c>
      <c r="R603" s="1">
        <f>IF(ISNUMBER(SEARCH("Hackschnitzel",Tabelle_Frageboegen[[#This Row],[Bisheriger Energieträger:]]))=TRUE,1,0)</f>
        <v>0</v>
      </c>
      <c r="S603" s="1">
        <f>IF(ISNUMBER(SEARCH("anderes",Tabelle_Frageboegen[[#This Row],[Bisheriger Energieträger:]]))=TRUE,1,0)</f>
        <v>0</v>
      </c>
      <c r="T603" s="2">
        <v>0</v>
      </c>
      <c r="U603" s="2">
        <v>0</v>
      </c>
      <c r="V603" s="2">
        <f>1200/0.147</f>
        <v>8163.2653061224491</v>
      </c>
      <c r="W603" s="2">
        <v>0</v>
      </c>
      <c r="X603" s="2">
        <v>0</v>
      </c>
      <c r="Y603" s="2">
        <v>4</v>
      </c>
      <c r="Z603" s="2">
        <v>0</v>
      </c>
      <c r="AA603" s="2">
        <v>0</v>
      </c>
      <c r="AB603" s="3">
        <f>IF(SUM(Tabelle_Frageboegen[[#This Row],[Heizöl (l/a)]:[Holzhackschnitzel (Schüttraummeter/a):]])=0,1,0)</f>
        <v>0</v>
      </c>
    </row>
    <row r="604" spans="1:28" x14ac:dyDescent="0.25">
      <c r="A604" s="1">
        <v>589</v>
      </c>
      <c r="B604" s="1" t="s">
        <v>65</v>
      </c>
      <c r="C604" s="1" t="s">
        <v>143</v>
      </c>
      <c r="D604" s="1" t="s">
        <v>4</v>
      </c>
      <c r="E604" s="1">
        <f>IF(Tabelle_Frageboegen[[#This Row],[Anschlussinteresse:]]="ja",1,0)</f>
        <v>1</v>
      </c>
      <c r="F604" s="1">
        <f>IF(Tabelle_Frageboegen[[#This Row],[Anschlussinteresse:]]="ja &amp; unklar",1,0)</f>
        <v>0</v>
      </c>
      <c r="G604" s="1">
        <f>IF(Tabelle_Frageboegen[[#This Row],[Anschlussinteresse:]]="unklar",1,0)</f>
        <v>0</v>
      </c>
      <c r="H604" s="1">
        <f>IF(Tabelle_Frageboegen[[#This Row],[Anschlussinteresse:]]="nein &amp; unklar",1,0)</f>
        <v>0</v>
      </c>
      <c r="I604" s="1">
        <f>IF(Tabelle_Frageboegen[[#This Row],[Anschlussinteresse:]]="nein",1,0)</f>
        <v>0</v>
      </c>
      <c r="J604" s="1" t="s">
        <v>39</v>
      </c>
      <c r="K604" s="1">
        <f>IF(ISNUMBER(SEARCH("Heizöl",Tabelle_Frageboegen[[#This Row],[Bisheriger Energieträger:]]))=TRUE,1,0)</f>
        <v>1</v>
      </c>
      <c r="L604" s="1">
        <f>IF(ISNUMBER(SEARCH("Erdgas",Tabelle_Frageboegen[[#This Row],[Bisheriger Energieträger:]]))=TRUE,1,0)</f>
        <v>0</v>
      </c>
      <c r="M604" s="1">
        <f>IF(ISNUMBER(SEARCH("Flüssiggas",Tabelle_Frageboegen[[#This Row],[Bisheriger Energieträger:]]))=TRUE,1,0)</f>
        <v>0</v>
      </c>
      <c r="N604" s="1">
        <f>IF(ISNUMBER(SEARCH("Strom",Tabelle_Frageboegen[[#This Row],[Bisheriger Energieträger:]]))=TRUE,1,0)</f>
        <v>0</v>
      </c>
      <c r="O604" s="1">
        <f>IF(ISNUMBER(SEARCH("Wärmepumpe",Tabelle_Frageboegen[[#This Row],[Bisheriger Energieträger:]]))=TRUE,1,0)</f>
        <v>0</v>
      </c>
      <c r="P604" s="1">
        <f>IF(ISNUMBER(SEARCH("Holz",Tabelle_Frageboegen[[#This Row],[Bisheriger Energieträger:]]))=TRUE,1,0)</f>
        <v>1</v>
      </c>
      <c r="Q604" s="1">
        <f>IF(ISNUMBER(SEARCH("Pellets",Tabelle_Frageboegen[[#This Row],[Bisheriger Energieträger:]]))=TRUE,1,0)</f>
        <v>0</v>
      </c>
      <c r="R604" s="1">
        <f>IF(ISNUMBER(SEARCH("Hackschnitzel",Tabelle_Frageboegen[[#This Row],[Bisheriger Energieträger:]]))=TRUE,1,0)</f>
        <v>0</v>
      </c>
      <c r="S604" s="1">
        <f>IF(ISNUMBER(SEARCH("anderes",Tabelle_Frageboegen[[#This Row],[Bisheriger Energieträger:]]))=TRUE,1,0)</f>
        <v>0</v>
      </c>
      <c r="T604" s="2">
        <v>2000</v>
      </c>
      <c r="U604" s="2">
        <v>0</v>
      </c>
      <c r="V604" s="2">
        <v>0</v>
      </c>
      <c r="W604" s="2">
        <v>0</v>
      </c>
      <c r="X604" s="2">
        <v>0</v>
      </c>
      <c r="Y604" s="2">
        <v>1</v>
      </c>
      <c r="Z604" s="2">
        <v>0</v>
      </c>
      <c r="AA604" s="2">
        <v>0</v>
      </c>
      <c r="AB604" s="3">
        <f>IF(SUM(Tabelle_Frageboegen[[#This Row],[Heizöl (l/a)]:[Holzhackschnitzel (Schüttraummeter/a):]])=0,1,0)</f>
        <v>0</v>
      </c>
    </row>
    <row r="605" spans="1:28" x14ac:dyDescent="0.25">
      <c r="A605" s="1">
        <v>590</v>
      </c>
      <c r="B605" s="1" t="s">
        <v>45</v>
      </c>
      <c r="C605" s="1" t="s">
        <v>140</v>
      </c>
      <c r="D605" s="1" t="s">
        <v>8</v>
      </c>
      <c r="E605" s="1">
        <f>IF(Tabelle_Frageboegen[[#This Row],[Anschlussinteresse:]]="ja",1,0)</f>
        <v>0</v>
      </c>
      <c r="F605" s="1">
        <f>IF(Tabelle_Frageboegen[[#This Row],[Anschlussinteresse:]]="ja &amp; unklar",1,0)</f>
        <v>0</v>
      </c>
      <c r="G605" s="1">
        <f>IF(Tabelle_Frageboegen[[#This Row],[Anschlussinteresse:]]="unklar",1,0)</f>
        <v>0</v>
      </c>
      <c r="H605" s="1">
        <f>IF(Tabelle_Frageboegen[[#This Row],[Anschlussinteresse:]]="nein &amp; unklar",1,0)</f>
        <v>0</v>
      </c>
      <c r="I605" s="1">
        <f>IF(Tabelle_Frageboegen[[#This Row],[Anschlussinteresse:]]="nein",1,0)</f>
        <v>1</v>
      </c>
      <c r="J605" s="1" t="s">
        <v>11</v>
      </c>
      <c r="K605" s="1">
        <f>IF(ISNUMBER(SEARCH("Heizöl",Tabelle_Frageboegen[[#This Row],[Bisheriger Energieträger:]]))=TRUE,1,0)</f>
        <v>0</v>
      </c>
      <c r="L605" s="1">
        <f>IF(ISNUMBER(SEARCH("Erdgas",Tabelle_Frageboegen[[#This Row],[Bisheriger Energieträger:]]))=TRUE,1,0)</f>
        <v>1</v>
      </c>
      <c r="M605" s="1">
        <f>IF(ISNUMBER(SEARCH("Flüssiggas",Tabelle_Frageboegen[[#This Row],[Bisheriger Energieträger:]]))=TRUE,1,0)</f>
        <v>0</v>
      </c>
      <c r="N605" s="1">
        <f>IF(ISNUMBER(SEARCH("Strom",Tabelle_Frageboegen[[#This Row],[Bisheriger Energieträger:]]))=TRUE,1,0)</f>
        <v>0</v>
      </c>
      <c r="O605" s="1">
        <f>IF(ISNUMBER(SEARCH("Wärmepumpe",Tabelle_Frageboegen[[#This Row],[Bisheriger Energieträger:]]))=TRUE,1,0)</f>
        <v>0</v>
      </c>
      <c r="P605" s="1">
        <f>IF(ISNUMBER(SEARCH("Holz",Tabelle_Frageboegen[[#This Row],[Bisheriger Energieträger:]]))=TRUE,1,0)</f>
        <v>0</v>
      </c>
      <c r="Q605" s="1">
        <f>IF(ISNUMBER(SEARCH("Pellets",Tabelle_Frageboegen[[#This Row],[Bisheriger Energieträger:]]))=TRUE,1,0)</f>
        <v>0</v>
      </c>
      <c r="R605" s="1">
        <f>IF(ISNUMBER(SEARCH("Hackschnitzel",Tabelle_Frageboegen[[#This Row],[Bisheriger Energieträger:]]))=TRUE,1,0)</f>
        <v>0</v>
      </c>
      <c r="S605" s="1">
        <f>IF(ISNUMBER(SEARCH("anderes",Tabelle_Frageboegen[[#This Row],[Bisheriger Energieträger:]]))=TRUE,1,0)</f>
        <v>0</v>
      </c>
      <c r="T605" s="2">
        <v>0</v>
      </c>
      <c r="U605" s="2">
        <v>1200</v>
      </c>
      <c r="V605" s="2">
        <v>0</v>
      </c>
      <c r="W605" s="2">
        <v>0</v>
      </c>
      <c r="X605" s="2">
        <v>0</v>
      </c>
      <c r="Y605" s="2">
        <v>0</v>
      </c>
      <c r="Z605" s="2">
        <v>0</v>
      </c>
      <c r="AA605" s="2">
        <v>0</v>
      </c>
      <c r="AB605" s="3">
        <f>IF(SUM(Tabelle_Frageboegen[[#This Row],[Heizöl (l/a)]:[Holzhackschnitzel (Schüttraummeter/a):]])=0,1,0)</f>
        <v>0</v>
      </c>
    </row>
    <row r="606" spans="1:28" x14ac:dyDescent="0.25">
      <c r="A606" s="1">
        <v>591</v>
      </c>
      <c r="B606" s="1" t="s">
        <v>85</v>
      </c>
      <c r="C606" s="1" t="s">
        <v>143</v>
      </c>
      <c r="D606" s="1" t="s">
        <v>4</v>
      </c>
      <c r="E606" s="1">
        <f>IF(Tabelle_Frageboegen[[#This Row],[Anschlussinteresse:]]="ja",1,0)</f>
        <v>1</v>
      </c>
      <c r="F606" s="1">
        <f>IF(Tabelle_Frageboegen[[#This Row],[Anschlussinteresse:]]="ja &amp; unklar",1,0)</f>
        <v>0</v>
      </c>
      <c r="G606" s="1">
        <f>IF(Tabelle_Frageboegen[[#This Row],[Anschlussinteresse:]]="unklar",1,0)</f>
        <v>0</v>
      </c>
      <c r="H606" s="1">
        <f>IF(Tabelle_Frageboegen[[#This Row],[Anschlussinteresse:]]="nein &amp; unklar",1,0)</f>
        <v>0</v>
      </c>
      <c r="I606" s="1">
        <f>IF(Tabelle_Frageboegen[[#This Row],[Anschlussinteresse:]]="nein",1,0)</f>
        <v>0</v>
      </c>
      <c r="J606" s="1" t="s">
        <v>10</v>
      </c>
      <c r="K606" s="1">
        <f>IF(ISNUMBER(SEARCH("Heizöl",Tabelle_Frageboegen[[#This Row],[Bisheriger Energieträger:]]))=TRUE,1,0)</f>
        <v>1</v>
      </c>
      <c r="L606" s="1">
        <f>IF(ISNUMBER(SEARCH("Erdgas",Tabelle_Frageboegen[[#This Row],[Bisheriger Energieträger:]]))=TRUE,1,0)</f>
        <v>0</v>
      </c>
      <c r="M606" s="1">
        <f>IF(ISNUMBER(SEARCH("Flüssiggas",Tabelle_Frageboegen[[#This Row],[Bisheriger Energieträger:]]))=TRUE,1,0)</f>
        <v>0</v>
      </c>
      <c r="N606" s="1">
        <f>IF(ISNUMBER(SEARCH("Strom",Tabelle_Frageboegen[[#This Row],[Bisheriger Energieträger:]]))=TRUE,1,0)</f>
        <v>0</v>
      </c>
      <c r="O606" s="1">
        <f>IF(ISNUMBER(SEARCH("Wärmepumpe",Tabelle_Frageboegen[[#This Row],[Bisheriger Energieträger:]]))=TRUE,1,0)</f>
        <v>0</v>
      </c>
      <c r="P606" s="1">
        <f>IF(ISNUMBER(SEARCH("Holz",Tabelle_Frageboegen[[#This Row],[Bisheriger Energieträger:]]))=TRUE,1,0)</f>
        <v>0</v>
      </c>
      <c r="Q606" s="1">
        <f>IF(ISNUMBER(SEARCH("Pellets",Tabelle_Frageboegen[[#This Row],[Bisheriger Energieträger:]]))=TRUE,1,0)</f>
        <v>0</v>
      </c>
      <c r="R606" s="1">
        <f>IF(ISNUMBER(SEARCH("Hackschnitzel",Tabelle_Frageboegen[[#This Row],[Bisheriger Energieträger:]]))=TRUE,1,0)</f>
        <v>0</v>
      </c>
      <c r="S606" s="1">
        <f>IF(ISNUMBER(SEARCH("anderes",Tabelle_Frageboegen[[#This Row],[Bisheriger Energieträger:]]))=TRUE,1,0)</f>
        <v>0</v>
      </c>
      <c r="T606" s="2">
        <v>3500</v>
      </c>
      <c r="U606" s="2">
        <v>0</v>
      </c>
      <c r="V606" s="2">
        <v>0</v>
      </c>
      <c r="W606" s="2">
        <v>0</v>
      </c>
      <c r="X606" s="2">
        <v>0</v>
      </c>
      <c r="Y606" s="2">
        <v>0</v>
      </c>
      <c r="Z606" s="2">
        <v>0</v>
      </c>
      <c r="AA606" s="2">
        <v>0</v>
      </c>
      <c r="AB606" s="3">
        <f>IF(SUM(Tabelle_Frageboegen[[#This Row],[Heizöl (l/a)]:[Holzhackschnitzel (Schüttraummeter/a):]])=0,1,0)</f>
        <v>0</v>
      </c>
    </row>
    <row r="607" spans="1:28" x14ac:dyDescent="0.25">
      <c r="A607" s="1">
        <v>592</v>
      </c>
      <c r="B607" s="1" t="s">
        <v>44</v>
      </c>
      <c r="C607" s="1" t="s">
        <v>145</v>
      </c>
      <c r="D607" s="1" t="s">
        <v>4</v>
      </c>
      <c r="E607" s="1">
        <f>IF(Tabelle_Frageboegen[[#This Row],[Anschlussinteresse:]]="ja",1,0)</f>
        <v>1</v>
      </c>
      <c r="F607" s="1">
        <f>IF(Tabelle_Frageboegen[[#This Row],[Anschlussinteresse:]]="ja &amp; unklar",1,0)</f>
        <v>0</v>
      </c>
      <c r="G607" s="1">
        <f>IF(Tabelle_Frageboegen[[#This Row],[Anschlussinteresse:]]="unklar",1,0)</f>
        <v>0</v>
      </c>
      <c r="H607" s="1">
        <f>IF(Tabelle_Frageboegen[[#This Row],[Anschlussinteresse:]]="nein &amp; unklar",1,0)</f>
        <v>0</v>
      </c>
      <c r="I607" s="1">
        <f>IF(Tabelle_Frageboegen[[#This Row],[Anschlussinteresse:]]="nein",1,0)</f>
        <v>0</v>
      </c>
      <c r="J607" s="1" t="s">
        <v>39</v>
      </c>
      <c r="K607" s="1">
        <f>IF(ISNUMBER(SEARCH("Heizöl",Tabelle_Frageboegen[[#This Row],[Bisheriger Energieträger:]]))=TRUE,1,0)</f>
        <v>1</v>
      </c>
      <c r="L607" s="1">
        <f>IF(ISNUMBER(SEARCH("Erdgas",Tabelle_Frageboegen[[#This Row],[Bisheriger Energieträger:]]))=TRUE,1,0)</f>
        <v>0</v>
      </c>
      <c r="M607" s="1">
        <f>IF(ISNUMBER(SEARCH("Flüssiggas",Tabelle_Frageboegen[[#This Row],[Bisheriger Energieträger:]]))=TRUE,1,0)</f>
        <v>0</v>
      </c>
      <c r="N607" s="1">
        <f>IF(ISNUMBER(SEARCH("Strom",Tabelle_Frageboegen[[#This Row],[Bisheriger Energieträger:]]))=TRUE,1,0)</f>
        <v>0</v>
      </c>
      <c r="O607" s="1">
        <f>IF(ISNUMBER(SEARCH("Wärmepumpe",Tabelle_Frageboegen[[#This Row],[Bisheriger Energieträger:]]))=TRUE,1,0)</f>
        <v>0</v>
      </c>
      <c r="P607" s="1">
        <f>IF(ISNUMBER(SEARCH("Holz",Tabelle_Frageboegen[[#This Row],[Bisheriger Energieträger:]]))=TRUE,1,0)</f>
        <v>1</v>
      </c>
      <c r="Q607" s="1">
        <f>IF(ISNUMBER(SEARCH("Pellets",Tabelle_Frageboegen[[#This Row],[Bisheriger Energieträger:]]))=TRUE,1,0)</f>
        <v>0</v>
      </c>
      <c r="R607" s="1">
        <f>IF(ISNUMBER(SEARCH("Hackschnitzel",Tabelle_Frageboegen[[#This Row],[Bisheriger Energieträger:]]))=TRUE,1,0)</f>
        <v>0</v>
      </c>
      <c r="S607" s="1">
        <f>IF(ISNUMBER(SEARCH("anderes",Tabelle_Frageboegen[[#This Row],[Bisheriger Energieträger:]]))=TRUE,1,0)</f>
        <v>0</v>
      </c>
      <c r="T607" s="2">
        <v>1500</v>
      </c>
      <c r="U607" s="2">
        <v>0</v>
      </c>
      <c r="V607" s="2">
        <v>0</v>
      </c>
      <c r="W607" s="2">
        <v>0</v>
      </c>
      <c r="X607" s="2">
        <v>0</v>
      </c>
      <c r="Y607" s="2">
        <v>5</v>
      </c>
      <c r="Z607" s="2">
        <v>0</v>
      </c>
      <c r="AA607" s="2">
        <v>0</v>
      </c>
      <c r="AB607" s="3">
        <f>IF(SUM(Tabelle_Frageboegen[[#This Row],[Heizöl (l/a)]:[Holzhackschnitzel (Schüttraummeter/a):]])=0,1,0)</f>
        <v>0</v>
      </c>
    </row>
    <row r="608" spans="1:28" x14ac:dyDescent="0.25">
      <c r="A608" s="1">
        <v>593</v>
      </c>
      <c r="B608" s="1" t="s">
        <v>58</v>
      </c>
      <c r="C608" s="1" t="s">
        <v>148</v>
      </c>
      <c r="D608" s="1" t="s">
        <v>4</v>
      </c>
      <c r="E608" s="1">
        <f>IF(Tabelle_Frageboegen[[#This Row],[Anschlussinteresse:]]="ja",1,0)</f>
        <v>1</v>
      </c>
      <c r="F608" s="1">
        <f>IF(Tabelle_Frageboegen[[#This Row],[Anschlussinteresse:]]="ja &amp; unklar",1,0)</f>
        <v>0</v>
      </c>
      <c r="G608" s="1">
        <f>IF(Tabelle_Frageboegen[[#This Row],[Anschlussinteresse:]]="unklar",1,0)</f>
        <v>0</v>
      </c>
      <c r="H608" s="1">
        <f>IF(Tabelle_Frageboegen[[#This Row],[Anschlussinteresse:]]="nein &amp; unklar",1,0)</f>
        <v>0</v>
      </c>
      <c r="I608" s="1">
        <f>IF(Tabelle_Frageboegen[[#This Row],[Anschlussinteresse:]]="nein",1,0)</f>
        <v>0</v>
      </c>
      <c r="J608" s="1" t="s">
        <v>39</v>
      </c>
      <c r="K608" s="1">
        <f>IF(ISNUMBER(SEARCH("Heizöl",Tabelle_Frageboegen[[#This Row],[Bisheriger Energieträger:]]))=TRUE,1,0)</f>
        <v>1</v>
      </c>
      <c r="L608" s="1">
        <f>IF(ISNUMBER(SEARCH("Erdgas",Tabelle_Frageboegen[[#This Row],[Bisheriger Energieträger:]]))=TRUE,1,0)</f>
        <v>0</v>
      </c>
      <c r="M608" s="1">
        <f>IF(ISNUMBER(SEARCH("Flüssiggas",Tabelle_Frageboegen[[#This Row],[Bisheriger Energieträger:]]))=TRUE,1,0)</f>
        <v>0</v>
      </c>
      <c r="N608" s="1">
        <f>IF(ISNUMBER(SEARCH("Strom",Tabelle_Frageboegen[[#This Row],[Bisheriger Energieträger:]]))=TRUE,1,0)</f>
        <v>0</v>
      </c>
      <c r="O608" s="1">
        <f>IF(ISNUMBER(SEARCH("Wärmepumpe",Tabelle_Frageboegen[[#This Row],[Bisheriger Energieträger:]]))=TRUE,1,0)</f>
        <v>0</v>
      </c>
      <c r="P608" s="1">
        <f>IF(ISNUMBER(SEARCH("Holz",Tabelle_Frageboegen[[#This Row],[Bisheriger Energieträger:]]))=TRUE,1,0)</f>
        <v>1</v>
      </c>
      <c r="Q608" s="1">
        <f>IF(ISNUMBER(SEARCH("Pellets",Tabelle_Frageboegen[[#This Row],[Bisheriger Energieträger:]]))=TRUE,1,0)</f>
        <v>0</v>
      </c>
      <c r="R608" s="1">
        <f>IF(ISNUMBER(SEARCH("Hackschnitzel",Tabelle_Frageboegen[[#This Row],[Bisheriger Energieträger:]]))=TRUE,1,0)</f>
        <v>0</v>
      </c>
      <c r="S608" s="1">
        <f>IF(ISNUMBER(SEARCH("anderes",Tabelle_Frageboegen[[#This Row],[Bisheriger Energieträger:]]))=TRUE,1,0)</f>
        <v>0</v>
      </c>
      <c r="T608" s="2">
        <v>1500</v>
      </c>
      <c r="U608" s="2">
        <v>0</v>
      </c>
      <c r="V608" s="2">
        <v>0</v>
      </c>
      <c r="W608" s="2">
        <v>0</v>
      </c>
      <c r="X608" s="2">
        <v>0</v>
      </c>
      <c r="Y608" s="2">
        <v>2</v>
      </c>
      <c r="Z608" s="2">
        <v>0</v>
      </c>
      <c r="AA608" s="2">
        <v>0</v>
      </c>
      <c r="AB608" s="3">
        <f>IF(SUM(Tabelle_Frageboegen[[#This Row],[Heizöl (l/a)]:[Holzhackschnitzel (Schüttraummeter/a):]])=0,1,0)</f>
        <v>0</v>
      </c>
    </row>
    <row r="609" spans="1:28" x14ac:dyDescent="0.25">
      <c r="A609" s="1">
        <v>594</v>
      </c>
      <c r="B609" s="1" t="s">
        <v>110</v>
      </c>
      <c r="C609" s="1" t="s">
        <v>145</v>
      </c>
      <c r="D609" s="1" t="s">
        <v>4</v>
      </c>
      <c r="E609" s="1">
        <f>IF(Tabelle_Frageboegen[[#This Row],[Anschlussinteresse:]]="ja",1,0)</f>
        <v>1</v>
      </c>
      <c r="F609" s="1">
        <f>IF(Tabelle_Frageboegen[[#This Row],[Anschlussinteresse:]]="ja &amp; unklar",1,0)</f>
        <v>0</v>
      </c>
      <c r="G609" s="1">
        <f>IF(Tabelle_Frageboegen[[#This Row],[Anschlussinteresse:]]="unklar",1,0)</f>
        <v>0</v>
      </c>
      <c r="H609" s="1">
        <f>IF(Tabelle_Frageboegen[[#This Row],[Anschlussinteresse:]]="nein &amp; unklar",1,0)</f>
        <v>0</v>
      </c>
      <c r="I609" s="1">
        <f>IF(Tabelle_Frageboegen[[#This Row],[Anschlussinteresse:]]="nein",1,0)</f>
        <v>0</v>
      </c>
      <c r="J609" s="1" t="s">
        <v>10</v>
      </c>
      <c r="K609" s="1">
        <f>IF(ISNUMBER(SEARCH("Heizöl",Tabelle_Frageboegen[[#This Row],[Bisheriger Energieträger:]]))=TRUE,1,0)</f>
        <v>1</v>
      </c>
      <c r="L609" s="1">
        <f>IF(ISNUMBER(SEARCH("Erdgas",Tabelle_Frageboegen[[#This Row],[Bisheriger Energieträger:]]))=TRUE,1,0)</f>
        <v>0</v>
      </c>
      <c r="M609" s="1">
        <f>IF(ISNUMBER(SEARCH("Flüssiggas",Tabelle_Frageboegen[[#This Row],[Bisheriger Energieträger:]]))=TRUE,1,0)</f>
        <v>0</v>
      </c>
      <c r="N609" s="1">
        <f>IF(ISNUMBER(SEARCH("Strom",Tabelle_Frageboegen[[#This Row],[Bisheriger Energieträger:]]))=TRUE,1,0)</f>
        <v>0</v>
      </c>
      <c r="O609" s="1">
        <f>IF(ISNUMBER(SEARCH("Wärmepumpe",Tabelle_Frageboegen[[#This Row],[Bisheriger Energieträger:]]))=TRUE,1,0)</f>
        <v>0</v>
      </c>
      <c r="P609" s="1">
        <f>IF(ISNUMBER(SEARCH("Holz",Tabelle_Frageboegen[[#This Row],[Bisheriger Energieträger:]]))=TRUE,1,0)</f>
        <v>0</v>
      </c>
      <c r="Q609" s="1">
        <f>IF(ISNUMBER(SEARCH("Pellets",Tabelle_Frageboegen[[#This Row],[Bisheriger Energieträger:]]))=TRUE,1,0)</f>
        <v>0</v>
      </c>
      <c r="R609" s="1">
        <f>IF(ISNUMBER(SEARCH("Hackschnitzel",Tabelle_Frageboegen[[#This Row],[Bisheriger Energieträger:]]))=TRUE,1,0)</f>
        <v>0</v>
      </c>
      <c r="S609" s="1">
        <f>IF(ISNUMBER(SEARCH("anderes",Tabelle_Frageboegen[[#This Row],[Bisheriger Energieträger:]]))=TRUE,1,0)</f>
        <v>0</v>
      </c>
      <c r="T609" s="2">
        <v>1500</v>
      </c>
      <c r="U609" s="2">
        <v>0</v>
      </c>
      <c r="V609" s="2">
        <v>0</v>
      </c>
      <c r="W609" s="2">
        <v>0</v>
      </c>
      <c r="X609" s="2">
        <v>0</v>
      </c>
      <c r="Y609" s="2">
        <v>0</v>
      </c>
      <c r="Z609" s="2">
        <v>0</v>
      </c>
      <c r="AA609" s="2">
        <v>0</v>
      </c>
      <c r="AB609" s="3">
        <f>IF(SUM(Tabelle_Frageboegen[[#This Row],[Heizöl (l/a)]:[Holzhackschnitzel (Schüttraummeter/a):]])=0,1,0)</f>
        <v>0</v>
      </c>
    </row>
    <row r="610" spans="1:28" x14ac:dyDescent="0.25">
      <c r="A610" s="1">
        <v>595</v>
      </c>
      <c r="B610" s="1" t="s">
        <v>36</v>
      </c>
      <c r="C610" s="1" t="s">
        <v>140</v>
      </c>
      <c r="D610" s="1" t="s">
        <v>4</v>
      </c>
      <c r="E610" s="1">
        <f>IF(Tabelle_Frageboegen[[#This Row],[Anschlussinteresse:]]="ja",1,0)</f>
        <v>1</v>
      </c>
      <c r="F610" s="1">
        <f>IF(Tabelle_Frageboegen[[#This Row],[Anschlussinteresse:]]="ja &amp; unklar",1,0)</f>
        <v>0</v>
      </c>
      <c r="G610" s="1">
        <f>IF(Tabelle_Frageboegen[[#This Row],[Anschlussinteresse:]]="unklar",1,0)</f>
        <v>0</v>
      </c>
      <c r="H610" s="1">
        <f>IF(Tabelle_Frageboegen[[#This Row],[Anschlussinteresse:]]="nein &amp; unklar",1,0)</f>
        <v>0</v>
      </c>
      <c r="I610" s="1">
        <f>IF(Tabelle_Frageboegen[[#This Row],[Anschlussinteresse:]]="nein",1,0)</f>
        <v>0</v>
      </c>
      <c r="J610" s="1" t="s">
        <v>11</v>
      </c>
      <c r="K610" s="1">
        <f>IF(ISNUMBER(SEARCH("Heizöl",Tabelle_Frageboegen[[#This Row],[Bisheriger Energieträger:]]))=TRUE,1,0)</f>
        <v>0</v>
      </c>
      <c r="L610" s="1">
        <f>IF(ISNUMBER(SEARCH("Erdgas",Tabelle_Frageboegen[[#This Row],[Bisheriger Energieträger:]]))=TRUE,1,0)</f>
        <v>1</v>
      </c>
      <c r="M610" s="1">
        <f>IF(ISNUMBER(SEARCH("Flüssiggas",Tabelle_Frageboegen[[#This Row],[Bisheriger Energieträger:]]))=TRUE,1,0)</f>
        <v>0</v>
      </c>
      <c r="N610" s="1">
        <f>IF(ISNUMBER(SEARCH("Strom",Tabelle_Frageboegen[[#This Row],[Bisheriger Energieträger:]]))=TRUE,1,0)</f>
        <v>0</v>
      </c>
      <c r="O610" s="1">
        <f>IF(ISNUMBER(SEARCH("Wärmepumpe",Tabelle_Frageboegen[[#This Row],[Bisheriger Energieträger:]]))=TRUE,1,0)</f>
        <v>0</v>
      </c>
      <c r="P610" s="1">
        <f>IF(ISNUMBER(SEARCH("Holz",Tabelle_Frageboegen[[#This Row],[Bisheriger Energieträger:]]))=TRUE,1,0)</f>
        <v>0</v>
      </c>
      <c r="Q610" s="1">
        <f>IF(ISNUMBER(SEARCH("Pellets",Tabelle_Frageboegen[[#This Row],[Bisheriger Energieträger:]]))=TRUE,1,0)</f>
        <v>0</v>
      </c>
      <c r="R610" s="1">
        <f>IF(ISNUMBER(SEARCH("Hackschnitzel",Tabelle_Frageboegen[[#This Row],[Bisheriger Energieträger:]]))=TRUE,1,0)</f>
        <v>0</v>
      </c>
      <c r="S610" s="1">
        <f>IF(ISNUMBER(SEARCH("anderes",Tabelle_Frageboegen[[#This Row],[Bisheriger Energieträger:]]))=TRUE,1,0)</f>
        <v>0</v>
      </c>
      <c r="T610" s="2">
        <v>0</v>
      </c>
      <c r="U610" s="2">
        <v>1200</v>
      </c>
      <c r="V610" s="2">
        <v>0</v>
      </c>
      <c r="W610" s="2">
        <v>0</v>
      </c>
      <c r="X610" s="2">
        <v>0</v>
      </c>
      <c r="Y610" s="2">
        <v>0</v>
      </c>
      <c r="Z610" s="2">
        <v>0</v>
      </c>
      <c r="AA610" s="2">
        <v>0</v>
      </c>
      <c r="AB610" s="3">
        <f>IF(SUM(Tabelle_Frageboegen[[#This Row],[Heizöl (l/a)]:[Holzhackschnitzel (Schüttraummeter/a):]])=0,1,0)</f>
        <v>0</v>
      </c>
    </row>
    <row r="611" spans="1:28" x14ac:dyDescent="0.25">
      <c r="A611" s="1">
        <v>596</v>
      </c>
      <c r="B611" s="1" t="s">
        <v>132</v>
      </c>
      <c r="C611" s="1" t="s">
        <v>140</v>
      </c>
      <c r="D611" s="1" t="s">
        <v>4</v>
      </c>
      <c r="E611" s="1">
        <f>IF(Tabelle_Frageboegen[[#This Row],[Anschlussinteresse:]]="ja",1,0)</f>
        <v>1</v>
      </c>
      <c r="F611" s="1">
        <f>IF(Tabelle_Frageboegen[[#This Row],[Anschlussinteresse:]]="ja &amp; unklar",1,0)</f>
        <v>0</v>
      </c>
      <c r="G611" s="1">
        <f>IF(Tabelle_Frageboegen[[#This Row],[Anschlussinteresse:]]="unklar",1,0)</f>
        <v>0</v>
      </c>
      <c r="H611" s="1">
        <f>IF(Tabelle_Frageboegen[[#This Row],[Anschlussinteresse:]]="nein &amp; unklar",1,0)</f>
        <v>0</v>
      </c>
      <c r="I611" s="1">
        <f>IF(Tabelle_Frageboegen[[#This Row],[Anschlussinteresse:]]="nein",1,0)</f>
        <v>0</v>
      </c>
      <c r="J611" s="1" t="s">
        <v>53</v>
      </c>
      <c r="K611" s="1">
        <f>IF(ISNUMBER(SEARCH("Heizöl",Tabelle_Frageboegen[[#This Row],[Bisheriger Energieträger:]]))=TRUE,1,0)</f>
        <v>0</v>
      </c>
      <c r="L611" s="1">
        <f>IF(ISNUMBER(SEARCH("Erdgas",Tabelle_Frageboegen[[#This Row],[Bisheriger Energieträger:]]))=TRUE,1,0)</f>
        <v>1</v>
      </c>
      <c r="M611" s="1">
        <f>IF(ISNUMBER(SEARCH("Flüssiggas",Tabelle_Frageboegen[[#This Row],[Bisheriger Energieträger:]]))=TRUE,1,0)</f>
        <v>0</v>
      </c>
      <c r="N611" s="1">
        <f>IF(ISNUMBER(SEARCH("Strom",Tabelle_Frageboegen[[#This Row],[Bisheriger Energieträger:]]))=TRUE,1,0)</f>
        <v>0</v>
      </c>
      <c r="O611" s="1">
        <f>IF(ISNUMBER(SEARCH("Wärmepumpe",Tabelle_Frageboegen[[#This Row],[Bisheriger Energieträger:]]))=TRUE,1,0)</f>
        <v>0</v>
      </c>
      <c r="P611" s="1">
        <f>IF(ISNUMBER(SEARCH("Holz",Tabelle_Frageboegen[[#This Row],[Bisheriger Energieträger:]]))=TRUE,1,0)</f>
        <v>1</v>
      </c>
      <c r="Q611" s="1">
        <f>IF(ISNUMBER(SEARCH("Pellets",Tabelle_Frageboegen[[#This Row],[Bisheriger Energieträger:]]))=TRUE,1,0)</f>
        <v>0</v>
      </c>
      <c r="R611" s="1">
        <f>IF(ISNUMBER(SEARCH("Hackschnitzel",Tabelle_Frageboegen[[#This Row],[Bisheriger Energieträger:]]))=TRUE,1,0)</f>
        <v>0</v>
      </c>
      <c r="S611" s="1">
        <f>IF(ISNUMBER(SEARCH("anderes",Tabelle_Frageboegen[[#This Row],[Bisheriger Energieträger:]]))=TRUE,1,0)</f>
        <v>0</v>
      </c>
      <c r="T611" s="2">
        <v>0</v>
      </c>
      <c r="U611" s="2">
        <v>2300</v>
      </c>
      <c r="V611" s="2">
        <v>0</v>
      </c>
      <c r="W611" s="2">
        <v>0</v>
      </c>
      <c r="X611" s="2">
        <v>0</v>
      </c>
      <c r="Y611" s="2">
        <v>4</v>
      </c>
      <c r="Z611" s="2">
        <v>0</v>
      </c>
      <c r="AA611" s="2">
        <v>0</v>
      </c>
      <c r="AB611" s="3">
        <f>IF(SUM(Tabelle_Frageboegen[[#This Row],[Heizöl (l/a)]:[Holzhackschnitzel (Schüttraummeter/a):]])=0,1,0)</f>
        <v>0</v>
      </c>
    </row>
    <row r="612" spans="1:28" x14ac:dyDescent="0.25">
      <c r="A612" s="1">
        <v>597</v>
      </c>
      <c r="B612" s="1" t="s">
        <v>40</v>
      </c>
      <c r="C612" s="1" t="s">
        <v>142</v>
      </c>
      <c r="D612" s="1" t="s">
        <v>8</v>
      </c>
      <c r="E612" s="1">
        <f>IF(Tabelle_Frageboegen[[#This Row],[Anschlussinteresse:]]="ja",1,0)</f>
        <v>0</v>
      </c>
      <c r="F612" s="1">
        <f>IF(Tabelle_Frageboegen[[#This Row],[Anschlussinteresse:]]="ja &amp; unklar",1,0)</f>
        <v>0</v>
      </c>
      <c r="G612" s="1">
        <f>IF(Tabelle_Frageboegen[[#This Row],[Anschlussinteresse:]]="unklar",1,0)</f>
        <v>0</v>
      </c>
      <c r="H612" s="1">
        <f>IF(Tabelle_Frageboegen[[#This Row],[Anschlussinteresse:]]="nein &amp; unklar",1,0)</f>
        <v>0</v>
      </c>
      <c r="I612" s="1">
        <f>IF(Tabelle_Frageboegen[[#This Row],[Anschlussinteresse:]]="nein",1,0)</f>
        <v>1</v>
      </c>
      <c r="J612" s="1" t="s">
        <v>133</v>
      </c>
      <c r="K612" s="1">
        <f>IF(ISNUMBER(SEARCH("Heizöl",Tabelle_Frageboegen[[#This Row],[Bisheriger Energieträger:]]))=TRUE,1,0)</f>
        <v>0</v>
      </c>
      <c r="L612" s="1">
        <f>IF(ISNUMBER(SEARCH("Erdgas",Tabelle_Frageboegen[[#This Row],[Bisheriger Energieträger:]]))=TRUE,1,0)</f>
        <v>1</v>
      </c>
      <c r="M612" s="1">
        <f>IF(ISNUMBER(SEARCH("Flüssiggas",Tabelle_Frageboegen[[#This Row],[Bisheriger Energieträger:]]))=TRUE,1,0)</f>
        <v>0</v>
      </c>
      <c r="N612" s="1">
        <f>IF(ISNUMBER(SEARCH("Strom",Tabelle_Frageboegen[[#This Row],[Bisheriger Energieträger:]]))=TRUE,1,0)</f>
        <v>1</v>
      </c>
      <c r="O612" s="1">
        <f>IF(ISNUMBER(SEARCH("Wärmepumpe",Tabelle_Frageboegen[[#This Row],[Bisheriger Energieträger:]]))=TRUE,1,0)</f>
        <v>0</v>
      </c>
      <c r="P612" s="1">
        <f>IF(ISNUMBER(SEARCH("Holz",Tabelle_Frageboegen[[#This Row],[Bisheriger Energieträger:]]))=TRUE,1,0)</f>
        <v>0</v>
      </c>
      <c r="Q612" s="1">
        <f>IF(ISNUMBER(SEARCH("Pellets",Tabelle_Frageboegen[[#This Row],[Bisheriger Energieträger:]]))=TRUE,1,0)</f>
        <v>1</v>
      </c>
      <c r="R612" s="1">
        <f>IF(ISNUMBER(SEARCH("Hackschnitzel",Tabelle_Frageboegen[[#This Row],[Bisheriger Energieträger:]]))=TRUE,1,0)</f>
        <v>0</v>
      </c>
      <c r="S612" s="1">
        <f>IF(ISNUMBER(SEARCH("anderes",Tabelle_Frageboegen[[#This Row],[Bisheriger Energieträger:]]))=TRUE,1,0)</f>
        <v>0</v>
      </c>
      <c r="T612" s="2">
        <v>0</v>
      </c>
      <c r="U612" s="2">
        <v>3132</v>
      </c>
      <c r="V612" s="2">
        <v>0</v>
      </c>
      <c r="W612" s="2">
        <v>3713</v>
      </c>
      <c r="X612" s="2">
        <v>0</v>
      </c>
      <c r="Y612" s="2">
        <v>0</v>
      </c>
      <c r="Z612" s="2">
        <v>820</v>
      </c>
      <c r="AA612" s="2">
        <v>0</v>
      </c>
      <c r="AB612" s="3">
        <f>IF(SUM(Tabelle_Frageboegen[[#This Row],[Heizöl (l/a)]:[Holzhackschnitzel (Schüttraummeter/a):]])=0,1,0)</f>
        <v>0</v>
      </c>
    </row>
    <row r="613" spans="1:28" x14ac:dyDescent="0.25">
      <c r="A613" s="1">
        <v>598</v>
      </c>
      <c r="B613" s="1" t="s">
        <v>76</v>
      </c>
      <c r="C613" s="1" t="s">
        <v>140</v>
      </c>
      <c r="D613" s="1" t="s">
        <v>4</v>
      </c>
      <c r="E613" s="1">
        <f>IF(Tabelle_Frageboegen[[#This Row],[Anschlussinteresse:]]="ja",1,0)</f>
        <v>1</v>
      </c>
      <c r="F613" s="1">
        <f>IF(Tabelle_Frageboegen[[#This Row],[Anschlussinteresse:]]="ja &amp; unklar",1,0)</f>
        <v>0</v>
      </c>
      <c r="G613" s="1">
        <f>IF(Tabelle_Frageboegen[[#This Row],[Anschlussinteresse:]]="unklar",1,0)</f>
        <v>0</v>
      </c>
      <c r="H613" s="1">
        <f>IF(Tabelle_Frageboegen[[#This Row],[Anschlussinteresse:]]="nein &amp; unklar",1,0)</f>
        <v>0</v>
      </c>
      <c r="I613" s="1">
        <f>IF(Tabelle_Frageboegen[[#This Row],[Anschlussinteresse:]]="nein",1,0)</f>
        <v>0</v>
      </c>
      <c r="J613" s="1" t="s">
        <v>111</v>
      </c>
      <c r="K613" s="1">
        <f>IF(ISNUMBER(SEARCH("Heizöl",Tabelle_Frageboegen[[#This Row],[Bisheriger Energieträger:]]))=TRUE,1,0)</f>
        <v>0</v>
      </c>
      <c r="L613" s="1">
        <f>IF(ISNUMBER(SEARCH("Erdgas",Tabelle_Frageboegen[[#This Row],[Bisheriger Energieträger:]]))=TRUE,1,0)</f>
        <v>1</v>
      </c>
      <c r="M613" s="1">
        <f>IF(ISNUMBER(SEARCH("Flüssiggas",Tabelle_Frageboegen[[#This Row],[Bisheriger Energieträger:]]))=TRUE,1,0)</f>
        <v>0</v>
      </c>
      <c r="N613" s="1">
        <f>IF(ISNUMBER(SEARCH("Strom",Tabelle_Frageboegen[[#This Row],[Bisheriger Energieträger:]]))=TRUE,1,0)</f>
        <v>0</v>
      </c>
      <c r="O613" s="1">
        <f>IF(ISNUMBER(SEARCH("Wärmepumpe",Tabelle_Frageboegen[[#This Row],[Bisheriger Energieträger:]]))=TRUE,1,0)</f>
        <v>0</v>
      </c>
      <c r="P613" s="1">
        <f>IF(ISNUMBER(SEARCH("Holz",Tabelle_Frageboegen[[#This Row],[Bisheriger Energieträger:]]))=TRUE,1,0)</f>
        <v>0</v>
      </c>
      <c r="Q613" s="1">
        <f>IF(ISNUMBER(SEARCH("Pellets",Tabelle_Frageboegen[[#This Row],[Bisheriger Energieträger:]]))=TRUE,1,0)</f>
        <v>0</v>
      </c>
      <c r="R613" s="1">
        <f>IF(ISNUMBER(SEARCH("Hackschnitzel",Tabelle_Frageboegen[[#This Row],[Bisheriger Energieträger:]]))=TRUE,1,0)</f>
        <v>0</v>
      </c>
      <c r="S613" s="1">
        <f>IF(ISNUMBER(SEARCH("anderes",Tabelle_Frageboegen[[#This Row],[Bisheriger Energieträger:]]))=TRUE,1,0)</f>
        <v>1</v>
      </c>
      <c r="T613" s="2">
        <v>0</v>
      </c>
      <c r="U613" s="2">
        <v>1200</v>
      </c>
      <c r="V613" s="2">
        <v>0</v>
      </c>
      <c r="W613" s="2">
        <v>0</v>
      </c>
      <c r="X613" s="2">
        <v>0</v>
      </c>
      <c r="Y613" s="2">
        <v>0</v>
      </c>
      <c r="Z613" s="2">
        <v>0</v>
      </c>
      <c r="AA613" s="2">
        <v>0</v>
      </c>
      <c r="AB613" s="3">
        <f>IF(SUM(Tabelle_Frageboegen[[#This Row],[Heizöl (l/a)]:[Holzhackschnitzel (Schüttraummeter/a):]])=0,1,0)</f>
        <v>0</v>
      </c>
    </row>
    <row r="614" spans="1:28" x14ac:dyDescent="0.25">
      <c r="A614" s="1">
        <v>599</v>
      </c>
      <c r="B614" s="1" t="s">
        <v>65</v>
      </c>
      <c r="C614" s="1" t="s">
        <v>143</v>
      </c>
      <c r="D614" s="1" t="s">
        <v>6</v>
      </c>
      <c r="E614" s="1">
        <f>IF(Tabelle_Frageboegen[[#This Row],[Anschlussinteresse:]]="ja",1,0)</f>
        <v>0</v>
      </c>
      <c r="F614" s="1">
        <f>IF(Tabelle_Frageboegen[[#This Row],[Anschlussinteresse:]]="ja &amp; unklar",1,0)</f>
        <v>0</v>
      </c>
      <c r="G614" s="1">
        <f>IF(Tabelle_Frageboegen[[#This Row],[Anschlussinteresse:]]="unklar",1,0)</f>
        <v>1</v>
      </c>
      <c r="H614" s="1">
        <f>IF(Tabelle_Frageboegen[[#This Row],[Anschlussinteresse:]]="nein &amp; unklar",1,0)</f>
        <v>0</v>
      </c>
      <c r="I614" s="1">
        <f>IF(Tabelle_Frageboegen[[#This Row],[Anschlussinteresse:]]="nein",1,0)</f>
        <v>0</v>
      </c>
      <c r="J614" s="1" t="s">
        <v>12</v>
      </c>
      <c r="K614" s="1">
        <f>IF(ISNUMBER(SEARCH("Heizöl",Tabelle_Frageboegen[[#This Row],[Bisheriger Energieträger:]]))=TRUE,1,0)</f>
        <v>0</v>
      </c>
      <c r="L614" s="1">
        <f>IF(ISNUMBER(SEARCH("Erdgas",Tabelle_Frageboegen[[#This Row],[Bisheriger Energieträger:]]))=TRUE,1,0)</f>
        <v>0</v>
      </c>
      <c r="M614" s="1">
        <f>IF(ISNUMBER(SEARCH("Flüssiggas",Tabelle_Frageboegen[[#This Row],[Bisheriger Energieträger:]]))=TRUE,1,0)</f>
        <v>1</v>
      </c>
      <c r="N614" s="1">
        <f>IF(ISNUMBER(SEARCH("Strom",Tabelle_Frageboegen[[#This Row],[Bisheriger Energieträger:]]))=TRUE,1,0)</f>
        <v>0</v>
      </c>
      <c r="O614" s="1">
        <f>IF(ISNUMBER(SEARCH("Wärmepumpe",Tabelle_Frageboegen[[#This Row],[Bisheriger Energieträger:]]))=TRUE,1,0)</f>
        <v>0</v>
      </c>
      <c r="P614" s="1">
        <f>IF(ISNUMBER(SEARCH("Holz",Tabelle_Frageboegen[[#This Row],[Bisheriger Energieträger:]]))=TRUE,1,0)</f>
        <v>0</v>
      </c>
      <c r="Q614" s="1">
        <f>IF(ISNUMBER(SEARCH("Pellets",Tabelle_Frageboegen[[#This Row],[Bisheriger Energieträger:]]))=TRUE,1,0)</f>
        <v>0</v>
      </c>
      <c r="R614" s="1">
        <f>IF(ISNUMBER(SEARCH("Hackschnitzel",Tabelle_Frageboegen[[#This Row],[Bisheriger Energieträger:]]))=TRUE,1,0)</f>
        <v>0</v>
      </c>
      <c r="S614" s="1">
        <f>IF(ISNUMBER(SEARCH("anderes",Tabelle_Frageboegen[[#This Row],[Bisheriger Energieträger:]]))=TRUE,1,0)</f>
        <v>0</v>
      </c>
      <c r="T614" s="2">
        <v>0</v>
      </c>
      <c r="U614" s="2">
        <v>0</v>
      </c>
      <c r="V614" s="2">
        <v>4000</v>
      </c>
      <c r="W614" s="2">
        <v>0</v>
      </c>
      <c r="X614" s="2">
        <v>0</v>
      </c>
      <c r="Y614" s="2">
        <v>0</v>
      </c>
      <c r="Z614" s="2">
        <v>0</v>
      </c>
      <c r="AA614" s="2">
        <v>0</v>
      </c>
      <c r="AB614" s="3">
        <f>IF(SUM(Tabelle_Frageboegen[[#This Row],[Heizöl (l/a)]:[Holzhackschnitzel (Schüttraummeter/a):]])=0,1,0)</f>
        <v>0</v>
      </c>
    </row>
    <row r="615" spans="1:28" x14ac:dyDescent="0.25">
      <c r="A615" s="1">
        <v>600</v>
      </c>
      <c r="B615" s="1" t="s">
        <v>36</v>
      </c>
      <c r="C615" s="1" t="s">
        <v>140</v>
      </c>
      <c r="D615" s="1" t="s">
        <v>4</v>
      </c>
      <c r="E615" s="1">
        <f>IF(Tabelle_Frageboegen[[#This Row],[Anschlussinteresse:]]="ja",1,0)</f>
        <v>1</v>
      </c>
      <c r="F615" s="1">
        <f>IF(Tabelle_Frageboegen[[#This Row],[Anschlussinteresse:]]="ja &amp; unklar",1,0)</f>
        <v>0</v>
      </c>
      <c r="G615" s="1">
        <f>IF(Tabelle_Frageboegen[[#This Row],[Anschlussinteresse:]]="unklar",1,0)</f>
        <v>0</v>
      </c>
      <c r="H615" s="1">
        <f>IF(Tabelle_Frageboegen[[#This Row],[Anschlussinteresse:]]="nein &amp; unklar",1,0)</f>
        <v>0</v>
      </c>
      <c r="I615" s="1">
        <f>IF(Tabelle_Frageboegen[[#This Row],[Anschlussinteresse:]]="nein",1,0)</f>
        <v>0</v>
      </c>
      <c r="J615" s="1" t="s">
        <v>134</v>
      </c>
      <c r="K615" s="1">
        <f>IF(ISNUMBER(SEARCH("Heizöl",Tabelle_Frageboegen[[#This Row],[Bisheriger Energieträger:]]))=TRUE,1,0)</f>
        <v>1</v>
      </c>
      <c r="L615" s="1">
        <f>IF(ISNUMBER(SEARCH("Erdgas",Tabelle_Frageboegen[[#This Row],[Bisheriger Energieträger:]]))=TRUE,1,0)</f>
        <v>0</v>
      </c>
      <c r="M615" s="1">
        <f>IF(ISNUMBER(SEARCH("Flüssiggas",Tabelle_Frageboegen[[#This Row],[Bisheriger Energieträger:]]))=TRUE,1,0)</f>
        <v>0</v>
      </c>
      <c r="N615" s="1">
        <f>IF(ISNUMBER(SEARCH("Strom",Tabelle_Frageboegen[[#This Row],[Bisheriger Energieträger:]]))=TRUE,1,0)</f>
        <v>0</v>
      </c>
      <c r="O615" s="1">
        <f>IF(ISNUMBER(SEARCH("Wärmepumpe",Tabelle_Frageboegen[[#This Row],[Bisheriger Energieträger:]]))=TRUE,1,0)</f>
        <v>0</v>
      </c>
      <c r="P615" s="1">
        <f>IF(ISNUMBER(SEARCH("Holz",Tabelle_Frageboegen[[#This Row],[Bisheriger Energieträger:]]))=TRUE,1,0)</f>
        <v>0</v>
      </c>
      <c r="Q615" s="1">
        <f>IF(ISNUMBER(SEARCH("Pellets",Tabelle_Frageboegen[[#This Row],[Bisheriger Energieträger:]]))=TRUE,1,0)</f>
        <v>1</v>
      </c>
      <c r="R615" s="1">
        <f>IF(ISNUMBER(SEARCH("Hackschnitzel",Tabelle_Frageboegen[[#This Row],[Bisheriger Energieträger:]]))=TRUE,1,0)</f>
        <v>0</v>
      </c>
      <c r="S615" s="1">
        <f>IF(ISNUMBER(SEARCH("anderes",Tabelle_Frageboegen[[#This Row],[Bisheriger Energieträger:]]))=TRUE,1,0)</f>
        <v>0</v>
      </c>
      <c r="T615" s="2">
        <v>1500</v>
      </c>
      <c r="U615" s="2">
        <v>0</v>
      </c>
      <c r="V615" s="2">
        <v>0</v>
      </c>
      <c r="W615" s="2">
        <v>0</v>
      </c>
      <c r="X615" s="2">
        <v>0</v>
      </c>
      <c r="Y615" s="2">
        <v>0</v>
      </c>
      <c r="Z615" s="2">
        <v>160</v>
      </c>
      <c r="AA615" s="2">
        <v>0</v>
      </c>
      <c r="AB615" s="3">
        <f>IF(SUM(Tabelle_Frageboegen[[#This Row],[Heizöl (l/a)]:[Holzhackschnitzel (Schüttraummeter/a):]])=0,1,0)</f>
        <v>0</v>
      </c>
    </row>
    <row r="616" spans="1:28" x14ac:dyDescent="0.25">
      <c r="A616" s="1">
        <v>601</v>
      </c>
      <c r="B616" s="1" t="s">
        <v>109</v>
      </c>
      <c r="C616" s="1" t="s">
        <v>140</v>
      </c>
      <c r="D616" s="1" t="s">
        <v>8</v>
      </c>
      <c r="E616" s="1">
        <f>IF(Tabelle_Frageboegen[[#This Row],[Anschlussinteresse:]]="ja",1,0)</f>
        <v>0</v>
      </c>
      <c r="F616" s="1">
        <f>IF(Tabelle_Frageboegen[[#This Row],[Anschlussinteresse:]]="ja &amp; unklar",1,0)</f>
        <v>0</v>
      </c>
      <c r="G616" s="1">
        <f>IF(Tabelle_Frageboegen[[#This Row],[Anschlussinteresse:]]="unklar",1,0)</f>
        <v>0</v>
      </c>
      <c r="H616" s="1">
        <f>IF(Tabelle_Frageboegen[[#This Row],[Anschlussinteresse:]]="nein &amp; unklar",1,0)</f>
        <v>0</v>
      </c>
      <c r="I616" s="1">
        <f>IF(Tabelle_Frageboegen[[#This Row],[Anschlussinteresse:]]="nein",1,0)</f>
        <v>1</v>
      </c>
      <c r="J616" s="1" t="s">
        <v>14</v>
      </c>
      <c r="K616" s="1">
        <f>IF(ISNUMBER(SEARCH("Heizöl",Tabelle_Frageboegen[[#This Row],[Bisheriger Energieträger:]]))=TRUE,1,0)</f>
        <v>0</v>
      </c>
      <c r="L616" s="1">
        <f>IF(ISNUMBER(SEARCH("Erdgas",Tabelle_Frageboegen[[#This Row],[Bisheriger Energieträger:]]))=TRUE,1,0)</f>
        <v>0</v>
      </c>
      <c r="M616" s="1">
        <f>IF(ISNUMBER(SEARCH("Flüssiggas",Tabelle_Frageboegen[[#This Row],[Bisheriger Energieträger:]]))=TRUE,1,0)</f>
        <v>0</v>
      </c>
      <c r="N616" s="1">
        <f>IF(ISNUMBER(SEARCH("Strom",Tabelle_Frageboegen[[#This Row],[Bisheriger Energieträger:]]))=TRUE,1,0)</f>
        <v>0</v>
      </c>
      <c r="O616" s="1">
        <f>IF(ISNUMBER(SEARCH("Wärmepumpe",Tabelle_Frageboegen[[#This Row],[Bisheriger Energieträger:]]))=TRUE,1,0)</f>
        <v>1</v>
      </c>
      <c r="P616" s="1">
        <f>IF(ISNUMBER(SEARCH("Holz",Tabelle_Frageboegen[[#This Row],[Bisheriger Energieträger:]]))=TRUE,1,0)</f>
        <v>0</v>
      </c>
      <c r="Q616" s="1">
        <f>IF(ISNUMBER(SEARCH("Pellets",Tabelle_Frageboegen[[#This Row],[Bisheriger Energieträger:]]))=TRUE,1,0)</f>
        <v>0</v>
      </c>
      <c r="R616" s="1">
        <f>IF(ISNUMBER(SEARCH("Hackschnitzel",Tabelle_Frageboegen[[#This Row],[Bisheriger Energieträger:]]))=TRUE,1,0)</f>
        <v>0</v>
      </c>
      <c r="S616" s="1">
        <f>IF(ISNUMBER(SEARCH("anderes",Tabelle_Frageboegen[[#This Row],[Bisheriger Energieträger:]]))=TRUE,1,0)</f>
        <v>0</v>
      </c>
      <c r="T616" s="2">
        <v>0</v>
      </c>
      <c r="U616" s="2">
        <v>0</v>
      </c>
      <c r="V616" s="2">
        <v>0</v>
      </c>
      <c r="W616" s="2">
        <v>0</v>
      </c>
      <c r="X616" s="2">
        <v>0</v>
      </c>
      <c r="Y616" s="2">
        <v>0</v>
      </c>
      <c r="Z616" s="2">
        <v>0</v>
      </c>
      <c r="AA616" s="2">
        <v>0</v>
      </c>
      <c r="AB616" s="3">
        <f>IF(SUM(Tabelle_Frageboegen[[#This Row],[Heizöl (l/a)]:[Holzhackschnitzel (Schüttraummeter/a):]])=0,1,0)</f>
        <v>1</v>
      </c>
    </row>
    <row r="617" spans="1:28" x14ac:dyDescent="0.25">
      <c r="A617" s="1">
        <v>602</v>
      </c>
      <c r="B617" s="1" t="s">
        <v>54</v>
      </c>
      <c r="C617" s="1" t="s">
        <v>140</v>
      </c>
      <c r="D617" s="1" t="s">
        <v>4</v>
      </c>
      <c r="E617" s="1">
        <f>IF(Tabelle_Frageboegen[[#This Row],[Anschlussinteresse:]]="ja",1,0)</f>
        <v>1</v>
      </c>
      <c r="F617" s="1">
        <f>IF(Tabelle_Frageboegen[[#This Row],[Anschlussinteresse:]]="ja &amp; unklar",1,0)</f>
        <v>0</v>
      </c>
      <c r="G617" s="1">
        <f>IF(Tabelle_Frageboegen[[#This Row],[Anschlussinteresse:]]="unklar",1,0)</f>
        <v>0</v>
      </c>
      <c r="H617" s="1">
        <f>IF(Tabelle_Frageboegen[[#This Row],[Anschlussinteresse:]]="nein &amp; unklar",1,0)</f>
        <v>0</v>
      </c>
      <c r="I617" s="1">
        <f>IF(Tabelle_Frageboegen[[#This Row],[Anschlussinteresse:]]="nein",1,0)</f>
        <v>0</v>
      </c>
      <c r="J617" s="1" t="s">
        <v>43</v>
      </c>
      <c r="K617" s="1">
        <f>IF(ISNUMBER(SEARCH("Heizöl",Tabelle_Frageboegen[[#This Row],[Bisheriger Energieträger:]]))=TRUE,1,0)</f>
        <v>0</v>
      </c>
      <c r="L617" s="1">
        <f>IF(ISNUMBER(SEARCH("Erdgas",Tabelle_Frageboegen[[#This Row],[Bisheriger Energieträger:]]))=TRUE,1,0)</f>
        <v>0</v>
      </c>
      <c r="M617" s="1">
        <f>IF(ISNUMBER(SEARCH("Flüssiggas",Tabelle_Frageboegen[[#This Row],[Bisheriger Energieträger:]]))=TRUE,1,0)</f>
        <v>0</v>
      </c>
      <c r="N617" s="1">
        <f>IF(ISNUMBER(SEARCH("Strom",Tabelle_Frageboegen[[#This Row],[Bisheriger Energieträger:]]))=TRUE,1,0)</f>
        <v>0</v>
      </c>
      <c r="O617" s="1">
        <f>IF(ISNUMBER(SEARCH("Wärmepumpe",Tabelle_Frageboegen[[#This Row],[Bisheriger Energieträger:]]))=TRUE,1,0)</f>
        <v>0</v>
      </c>
      <c r="P617" s="1">
        <f>IF(ISNUMBER(SEARCH("Holz",Tabelle_Frageboegen[[#This Row],[Bisheriger Energieträger:]]))=TRUE,1,0)</f>
        <v>1</v>
      </c>
      <c r="Q617" s="1">
        <f>IF(ISNUMBER(SEARCH("Pellets",Tabelle_Frageboegen[[#This Row],[Bisheriger Energieträger:]]))=TRUE,1,0)</f>
        <v>1</v>
      </c>
      <c r="R617" s="1">
        <f>IF(ISNUMBER(SEARCH("Hackschnitzel",Tabelle_Frageboegen[[#This Row],[Bisheriger Energieträger:]]))=TRUE,1,0)</f>
        <v>0</v>
      </c>
      <c r="S617" s="1">
        <f>IF(ISNUMBER(SEARCH("anderes",Tabelle_Frageboegen[[#This Row],[Bisheriger Energieträger:]]))=TRUE,1,0)</f>
        <v>0</v>
      </c>
      <c r="T617" s="2">
        <v>0</v>
      </c>
      <c r="U617" s="2">
        <v>0</v>
      </c>
      <c r="V617" s="2">
        <v>0</v>
      </c>
      <c r="W617" s="2">
        <v>0</v>
      </c>
      <c r="X617" s="2">
        <v>0</v>
      </c>
      <c r="Y617" s="2">
        <v>0</v>
      </c>
      <c r="Z617" s="2">
        <v>7000</v>
      </c>
      <c r="AA617" s="2">
        <v>0</v>
      </c>
      <c r="AB617" s="3">
        <f>IF(SUM(Tabelle_Frageboegen[[#This Row],[Heizöl (l/a)]:[Holzhackschnitzel (Schüttraummeter/a):]])=0,1,0)</f>
        <v>0</v>
      </c>
    </row>
    <row r="618" spans="1:28" x14ac:dyDescent="0.25">
      <c r="A618" s="1">
        <v>603</v>
      </c>
      <c r="B618" s="1" t="s">
        <v>54</v>
      </c>
      <c r="C618" s="1" t="s">
        <v>140</v>
      </c>
      <c r="D618" s="1" t="s">
        <v>7</v>
      </c>
      <c r="E618" s="1">
        <f>IF(Tabelle_Frageboegen[[#This Row],[Anschlussinteresse:]]="ja",1,0)</f>
        <v>0</v>
      </c>
      <c r="F618" s="1">
        <f>IF(Tabelle_Frageboegen[[#This Row],[Anschlussinteresse:]]="ja &amp; unklar",1,0)</f>
        <v>0</v>
      </c>
      <c r="G618" s="1">
        <f>IF(Tabelle_Frageboegen[[#This Row],[Anschlussinteresse:]]="unklar",1,0)</f>
        <v>0</v>
      </c>
      <c r="H618" s="1">
        <f>IF(Tabelle_Frageboegen[[#This Row],[Anschlussinteresse:]]="nein &amp; unklar",1,0)</f>
        <v>1</v>
      </c>
      <c r="I618" s="1">
        <f>IF(Tabelle_Frageboegen[[#This Row],[Anschlussinteresse:]]="nein",1,0)</f>
        <v>0</v>
      </c>
      <c r="J618" s="1" t="s">
        <v>39</v>
      </c>
      <c r="K618" s="1">
        <f>IF(ISNUMBER(SEARCH("Heizöl",Tabelle_Frageboegen[[#This Row],[Bisheriger Energieträger:]]))=TRUE,1,0)</f>
        <v>1</v>
      </c>
      <c r="L618" s="1">
        <f>IF(ISNUMBER(SEARCH("Erdgas",Tabelle_Frageboegen[[#This Row],[Bisheriger Energieträger:]]))=TRUE,1,0)</f>
        <v>0</v>
      </c>
      <c r="M618" s="1">
        <f>IF(ISNUMBER(SEARCH("Flüssiggas",Tabelle_Frageboegen[[#This Row],[Bisheriger Energieträger:]]))=TRUE,1,0)</f>
        <v>0</v>
      </c>
      <c r="N618" s="1">
        <f>IF(ISNUMBER(SEARCH("Strom",Tabelle_Frageboegen[[#This Row],[Bisheriger Energieträger:]]))=TRUE,1,0)</f>
        <v>0</v>
      </c>
      <c r="O618" s="1">
        <f>IF(ISNUMBER(SEARCH("Wärmepumpe",Tabelle_Frageboegen[[#This Row],[Bisheriger Energieträger:]]))=TRUE,1,0)</f>
        <v>0</v>
      </c>
      <c r="P618" s="1">
        <f>IF(ISNUMBER(SEARCH("Holz",Tabelle_Frageboegen[[#This Row],[Bisheriger Energieträger:]]))=TRUE,1,0)</f>
        <v>1</v>
      </c>
      <c r="Q618" s="1">
        <f>IF(ISNUMBER(SEARCH("Pellets",Tabelle_Frageboegen[[#This Row],[Bisheriger Energieträger:]]))=TRUE,1,0)</f>
        <v>0</v>
      </c>
      <c r="R618" s="1">
        <f>IF(ISNUMBER(SEARCH("Hackschnitzel",Tabelle_Frageboegen[[#This Row],[Bisheriger Energieträger:]]))=TRUE,1,0)</f>
        <v>0</v>
      </c>
      <c r="S618" s="1">
        <f>IF(ISNUMBER(SEARCH("anderes",Tabelle_Frageboegen[[#This Row],[Bisheriger Energieträger:]]))=TRUE,1,0)</f>
        <v>0</v>
      </c>
      <c r="T618" s="2">
        <v>2000</v>
      </c>
      <c r="U618" s="2">
        <v>0</v>
      </c>
      <c r="V618" s="2">
        <v>0</v>
      </c>
      <c r="W618" s="2">
        <v>0</v>
      </c>
      <c r="X618" s="2">
        <v>0</v>
      </c>
      <c r="Y618" s="2">
        <v>5</v>
      </c>
      <c r="Z618" s="2">
        <v>0</v>
      </c>
      <c r="AA618" s="2">
        <v>0</v>
      </c>
      <c r="AB618" s="3">
        <f>IF(SUM(Tabelle_Frageboegen[[#This Row],[Heizöl (l/a)]:[Holzhackschnitzel (Schüttraummeter/a):]])=0,1,0)</f>
        <v>0</v>
      </c>
    </row>
    <row r="619" spans="1:28" ht="30" x14ac:dyDescent="0.25">
      <c r="A619" s="1">
        <v>604</v>
      </c>
      <c r="B619" s="1" t="s">
        <v>68</v>
      </c>
      <c r="C619" s="1" t="s">
        <v>143</v>
      </c>
      <c r="D619" s="1" t="s">
        <v>8</v>
      </c>
      <c r="E619" s="1">
        <f>IF(Tabelle_Frageboegen[[#This Row],[Anschlussinteresse:]]="ja",1,0)</f>
        <v>0</v>
      </c>
      <c r="F619" s="1">
        <f>IF(Tabelle_Frageboegen[[#This Row],[Anschlussinteresse:]]="ja &amp; unklar",1,0)</f>
        <v>0</v>
      </c>
      <c r="G619" s="1">
        <f>IF(Tabelle_Frageboegen[[#This Row],[Anschlussinteresse:]]="unklar",1,0)</f>
        <v>0</v>
      </c>
      <c r="H619" s="1">
        <f>IF(Tabelle_Frageboegen[[#This Row],[Anschlussinteresse:]]="nein &amp; unklar",1,0)</f>
        <v>0</v>
      </c>
      <c r="I619" s="1">
        <f>IF(Tabelle_Frageboegen[[#This Row],[Anschlussinteresse:]]="nein",1,0)</f>
        <v>1</v>
      </c>
      <c r="J619" s="1" t="s">
        <v>99</v>
      </c>
      <c r="K619" s="1">
        <f>IF(ISNUMBER(SEARCH("Heizöl",Tabelle_Frageboegen[[#This Row],[Bisheriger Energieträger:]]))=TRUE,1,0)</f>
        <v>0</v>
      </c>
      <c r="L619" s="1">
        <f>IF(ISNUMBER(SEARCH("Erdgas",Tabelle_Frageboegen[[#This Row],[Bisheriger Energieträger:]]))=TRUE,1,0)</f>
        <v>0</v>
      </c>
      <c r="M619" s="1">
        <f>IF(ISNUMBER(SEARCH("Flüssiggas",Tabelle_Frageboegen[[#This Row],[Bisheriger Energieträger:]]))=TRUE,1,0)</f>
        <v>0</v>
      </c>
      <c r="N619" s="1">
        <f>IF(ISNUMBER(SEARCH("Strom",Tabelle_Frageboegen[[#This Row],[Bisheriger Energieträger:]]))=TRUE,1,0)</f>
        <v>0</v>
      </c>
      <c r="O619" s="1">
        <f>IF(ISNUMBER(SEARCH("Wärmepumpe",Tabelle_Frageboegen[[#This Row],[Bisheriger Energieträger:]]))=TRUE,1,0)</f>
        <v>0</v>
      </c>
      <c r="P619" s="1">
        <f>IF(ISNUMBER(SEARCH("Holz",Tabelle_Frageboegen[[#This Row],[Bisheriger Energieträger:]]))=TRUE,1,0)</f>
        <v>1</v>
      </c>
      <c r="Q619" s="1">
        <f>IF(ISNUMBER(SEARCH("Pellets",Tabelle_Frageboegen[[#This Row],[Bisheriger Energieträger:]]))=TRUE,1,0)</f>
        <v>1</v>
      </c>
      <c r="R619" s="1">
        <f>IF(ISNUMBER(SEARCH("Hackschnitzel",Tabelle_Frageboegen[[#This Row],[Bisheriger Energieträger:]]))=TRUE,1,0)</f>
        <v>0</v>
      </c>
      <c r="S619" s="1">
        <f>IF(ISNUMBER(SEARCH("anderes",Tabelle_Frageboegen[[#This Row],[Bisheriger Energieträger:]]))=TRUE,1,0)</f>
        <v>0</v>
      </c>
      <c r="T619" s="2">
        <v>0</v>
      </c>
      <c r="U619" s="2">
        <v>0</v>
      </c>
      <c r="V619" s="2">
        <v>0</v>
      </c>
      <c r="W619" s="2">
        <v>0</v>
      </c>
      <c r="X619" s="2">
        <v>0</v>
      </c>
      <c r="Y619" s="2">
        <v>6</v>
      </c>
      <c r="Z619" s="2">
        <v>8000</v>
      </c>
      <c r="AA619" s="2">
        <v>0</v>
      </c>
      <c r="AB619" s="3">
        <f>IF(SUM(Tabelle_Frageboegen[[#This Row],[Heizöl (l/a)]:[Holzhackschnitzel (Schüttraummeter/a):]])=0,1,0)</f>
        <v>0</v>
      </c>
    </row>
    <row r="620" spans="1:28" x14ac:dyDescent="0.25">
      <c r="A620" s="1">
        <v>605</v>
      </c>
      <c r="B620" s="1" t="s">
        <v>72</v>
      </c>
      <c r="C620" s="1" t="s">
        <v>142</v>
      </c>
      <c r="D620" s="1" t="s">
        <v>4</v>
      </c>
      <c r="E620" s="1">
        <f>IF(Tabelle_Frageboegen[[#This Row],[Anschlussinteresse:]]="ja",1,0)</f>
        <v>1</v>
      </c>
      <c r="F620" s="1">
        <f>IF(Tabelle_Frageboegen[[#This Row],[Anschlussinteresse:]]="ja &amp; unklar",1,0)</f>
        <v>0</v>
      </c>
      <c r="G620" s="1">
        <f>IF(Tabelle_Frageboegen[[#This Row],[Anschlussinteresse:]]="unklar",1,0)</f>
        <v>0</v>
      </c>
      <c r="H620" s="1">
        <f>IF(Tabelle_Frageboegen[[#This Row],[Anschlussinteresse:]]="nein &amp; unklar",1,0)</f>
        <v>0</v>
      </c>
      <c r="I620" s="1">
        <f>IF(Tabelle_Frageboegen[[#This Row],[Anschlussinteresse:]]="nein",1,0)</f>
        <v>0</v>
      </c>
      <c r="J620" s="1" t="s">
        <v>10</v>
      </c>
      <c r="K620" s="1">
        <f>IF(ISNUMBER(SEARCH("Heizöl",Tabelle_Frageboegen[[#This Row],[Bisheriger Energieträger:]]))=TRUE,1,0)</f>
        <v>1</v>
      </c>
      <c r="L620" s="1">
        <f>IF(ISNUMBER(SEARCH("Erdgas",Tabelle_Frageboegen[[#This Row],[Bisheriger Energieträger:]]))=TRUE,1,0)</f>
        <v>0</v>
      </c>
      <c r="M620" s="1">
        <f>IF(ISNUMBER(SEARCH("Flüssiggas",Tabelle_Frageboegen[[#This Row],[Bisheriger Energieträger:]]))=TRUE,1,0)</f>
        <v>0</v>
      </c>
      <c r="N620" s="1">
        <f>IF(ISNUMBER(SEARCH("Strom",Tabelle_Frageboegen[[#This Row],[Bisheriger Energieträger:]]))=TRUE,1,0)</f>
        <v>0</v>
      </c>
      <c r="O620" s="1">
        <f>IF(ISNUMBER(SEARCH("Wärmepumpe",Tabelle_Frageboegen[[#This Row],[Bisheriger Energieträger:]]))=TRUE,1,0)</f>
        <v>0</v>
      </c>
      <c r="P620" s="1">
        <f>IF(ISNUMBER(SEARCH("Holz",Tabelle_Frageboegen[[#This Row],[Bisheriger Energieträger:]]))=TRUE,1,0)</f>
        <v>0</v>
      </c>
      <c r="Q620" s="1">
        <f>IF(ISNUMBER(SEARCH("Pellets",Tabelle_Frageboegen[[#This Row],[Bisheriger Energieträger:]]))=TRUE,1,0)</f>
        <v>0</v>
      </c>
      <c r="R620" s="1">
        <f>IF(ISNUMBER(SEARCH("Hackschnitzel",Tabelle_Frageboegen[[#This Row],[Bisheriger Energieträger:]]))=TRUE,1,0)</f>
        <v>0</v>
      </c>
      <c r="S620" s="1">
        <f>IF(ISNUMBER(SEARCH("anderes",Tabelle_Frageboegen[[#This Row],[Bisheriger Energieträger:]]))=TRUE,1,0)</f>
        <v>0</v>
      </c>
      <c r="T620" s="2">
        <v>1600</v>
      </c>
      <c r="U620" s="2">
        <v>0</v>
      </c>
      <c r="V620" s="2">
        <v>0</v>
      </c>
      <c r="W620" s="2">
        <v>0</v>
      </c>
      <c r="X620" s="2">
        <v>0</v>
      </c>
      <c r="Y620" s="2">
        <v>0</v>
      </c>
      <c r="Z620" s="2">
        <v>0</v>
      </c>
      <c r="AA620" s="2">
        <v>0</v>
      </c>
      <c r="AB620" s="3">
        <f>IF(SUM(Tabelle_Frageboegen[[#This Row],[Heizöl (l/a)]:[Holzhackschnitzel (Schüttraummeter/a):]])=0,1,0)</f>
        <v>0</v>
      </c>
    </row>
    <row r="621" spans="1:28" x14ac:dyDescent="0.25">
      <c r="A621" s="1">
        <v>606</v>
      </c>
      <c r="B621" s="1" t="s">
        <v>45</v>
      </c>
      <c r="C621" s="1" t="s">
        <v>140</v>
      </c>
      <c r="D621" s="1" t="s">
        <v>8</v>
      </c>
      <c r="E621" s="1">
        <f>IF(Tabelle_Frageboegen[[#This Row],[Anschlussinteresse:]]="ja",1,0)</f>
        <v>0</v>
      </c>
      <c r="F621" s="1">
        <f>IF(Tabelle_Frageboegen[[#This Row],[Anschlussinteresse:]]="ja &amp; unklar",1,0)</f>
        <v>0</v>
      </c>
      <c r="G621" s="1">
        <f>IF(Tabelle_Frageboegen[[#This Row],[Anschlussinteresse:]]="unklar",1,0)</f>
        <v>0</v>
      </c>
      <c r="H621" s="1">
        <f>IF(Tabelle_Frageboegen[[#This Row],[Anschlussinteresse:]]="nein &amp; unklar",1,0)</f>
        <v>0</v>
      </c>
      <c r="I621" s="1">
        <f>IF(Tabelle_Frageboegen[[#This Row],[Anschlussinteresse:]]="nein",1,0)</f>
        <v>1</v>
      </c>
      <c r="J621" s="1" t="s">
        <v>14</v>
      </c>
      <c r="K621" s="1">
        <f>IF(ISNUMBER(SEARCH("Heizöl",Tabelle_Frageboegen[[#This Row],[Bisheriger Energieträger:]]))=TRUE,1,0)</f>
        <v>0</v>
      </c>
      <c r="L621" s="1">
        <f>IF(ISNUMBER(SEARCH("Erdgas",Tabelle_Frageboegen[[#This Row],[Bisheriger Energieträger:]]))=TRUE,1,0)</f>
        <v>0</v>
      </c>
      <c r="M621" s="1">
        <f>IF(ISNUMBER(SEARCH("Flüssiggas",Tabelle_Frageboegen[[#This Row],[Bisheriger Energieträger:]]))=TRUE,1,0)</f>
        <v>0</v>
      </c>
      <c r="N621" s="1">
        <f>IF(ISNUMBER(SEARCH("Strom",Tabelle_Frageboegen[[#This Row],[Bisheriger Energieträger:]]))=TRUE,1,0)</f>
        <v>0</v>
      </c>
      <c r="O621" s="1">
        <f>IF(ISNUMBER(SEARCH("Wärmepumpe",Tabelle_Frageboegen[[#This Row],[Bisheriger Energieträger:]]))=TRUE,1,0)</f>
        <v>1</v>
      </c>
      <c r="P621" s="1">
        <f>IF(ISNUMBER(SEARCH("Holz",Tabelle_Frageboegen[[#This Row],[Bisheriger Energieträger:]]))=TRUE,1,0)</f>
        <v>0</v>
      </c>
      <c r="Q621" s="1">
        <f>IF(ISNUMBER(SEARCH("Pellets",Tabelle_Frageboegen[[#This Row],[Bisheriger Energieträger:]]))=TRUE,1,0)</f>
        <v>0</v>
      </c>
      <c r="R621" s="1">
        <f>IF(ISNUMBER(SEARCH("Hackschnitzel",Tabelle_Frageboegen[[#This Row],[Bisheriger Energieträger:]]))=TRUE,1,0)</f>
        <v>0</v>
      </c>
      <c r="S621" s="1">
        <f>IF(ISNUMBER(SEARCH("anderes",Tabelle_Frageboegen[[#This Row],[Bisheriger Energieträger:]]))=TRUE,1,0)</f>
        <v>0</v>
      </c>
      <c r="T621" s="2">
        <v>0</v>
      </c>
      <c r="U621" s="2">
        <v>0</v>
      </c>
      <c r="V621" s="2">
        <v>0</v>
      </c>
      <c r="W621" s="2">
        <v>0</v>
      </c>
      <c r="X621" s="2">
        <v>0</v>
      </c>
      <c r="Y621" s="2">
        <v>0</v>
      </c>
      <c r="Z621" s="2">
        <v>0</v>
      </c>
      <c r="AA621" s="2">
        <v>0</v>
      </c>
      <c r="AB621" s="3">
        <f>IF(SUM(Tabelle_Frageboegen[[#This Row],[Heizöl (l/a)]:[Holzhackschnitzel (Schüttraummeter/a):]])=0,1,0)</f>
        <v>1</v>
      </c>
    </row>
    <row r="622" spans="1:28" ht="30" x14ac:dyDescent="0.25">
      <c r="A622" s="1">
        <v>607</v>
      </c>
      <c r="B622" s="1" t="s">
        <v>49</v>
      </c>
      <c r="C622" s="1" t="s">
        <v>145</v>
      </c>
      <c r="D622" s="1" t="s">
        <v>8</v>
      </c>
      <c r="E622" s="1">
        <f>IF(Tabelle_Frageboegen[[#This Row],[Anschlussinteresse:]]="ja",1,0)</f>
        <v>0</v>
      </c>
      <c r="F622" s="1">
        <f>IF(Tabelle_Frageboegen[[#This Row],[Anschlussinteresse:]]="ja &amp; unklar",1,0)</f>
        <v>0</v>
      </c>
      <c r="G622" s="1">
        <f>IF(Tabelle_Frageboegen[[#This Row],[Anschlussinteresse:]]="unklar",1,0)</f>
        <v>0</v>
      </c>
      <c r="H622" s="1">
        <f>IF(Tabelle_Frageboegen[[#This Row],[Anschlussinteresse:]]="nein &amp; unklar",1,0)</f>
        <v>0</v>
      </c>
      <c r="I622" s="1">
        <f>IF(Tabelle_Frageboegen[[#This Row],[Anschlussinteresse:]]="nein",1,0)</f>
        <v>1</v>
      </c>
      <c r="J622" s="1" t="s">
        <v>33</v>
      </c>
      <c r="K622" s="1">
        <f>IF(ISNUMBER(SEARCH("Heizöl",Tabelle_Frageboegen[[#This Row],[Bisheriger Energieträger:]]))=TRUE,1,0)</f>
        <v>0</v>
      </c>
      <c r="L622" s="1">
        <f>IF(ISNUMBER(SEARCH("Erdgas",Tabelle_Frageboegen[[#This Row],[Bisheriger Energieträger:]]))=TRUE,1,0)</f>
        <v>0</v>
      </c>
      <c r="M622" s="1">
        <f>IF(ISNUMBER(SEARCH("Flüssiggas",Tabelle_Frageboegen[[#This Row],[Bisheriger Energieträger:]]))=TRUE,1,0)</f>
        <v>0</v>
      </c>
      <c r="N622" s="1">
        <f>IF(ISNUMBER(SEARCH("Strom",Tabelle_Frageboegen[[#This Row],[Bisheriger Energieträger:]]))=TRUE,1,0)</f>
        <v>0</v>
      </c>
      <c r="O622" s="1">
        <f>IF(ISNUMBER(SEARCH("Wärmepumpe",Tabelle_Frageboegen[[#This Row],[Bisheriger Energieträger:]]))=TRUE,1,0)</f>
        <v>1</v>
      </c>
      <c r="P622" s="1">
        <f>IF(ISNUMBER(SEARCH("Holz",Tabelle_Frageboegen[[#This Row],[Bisheriger Energieträger:]]))=TRUE,1,0)</f>
        <v>1</v>
      </c>
      <c r="Q622" s="1">
        <f>IF(ISNUMBER(SEARCH("Pellets",Tabelle_Frageboegen[[#This Row],[Bisheriger Energieträger:]]))=TRUE,1,0)</f>
        <v>0</v>
      </c>
      <c r="R622" s="1">
        <f>IF(ISNUMBER(SEARCH("Hackschnitzel",Tabelle_Frageboegen[[#This Row],[Bisheriger Energieträger:]]))=TRUE,1,0)</f>
        <v>0</v>
      </c>
      <c r="S622" s="1">
        <f>IF(ISNUMBER(SEARCH("anderes",Tabelle_Frageboegen[[#This Row],[Bisheriger Energieträger:]]))=TRUE,1,0)</f>
        <v>0</v>
      </c>
      <c r="T622" s="2">
        <v>0</v>
      </c>
      <c r="U622" s="2">
        <v>0</v>
      </c>
      <c r="V622" s="2">
        <v>0</v>
      </c>
      <c r="W622" s="2">
        <v>0</v>
      </c>
      <c r="X622" s="2">
        <v>5500</v>
      </c>
      <c r="Y622" s="2">
        <v>0</v>
      </c>
      <c r="Z622" s="2">
        <v>0</v>
      </c>
      <c r="AA622" s="2">
        <v>0</v>
      </c>
      <c r="AB622" s="3">
        <f>IF(SUM(Tabelle_Frageboegen[[#This Row],[Heizöl (l/a)]:[Holzhackschnitzel (Schüttraummeter/a):]])=0,1,0)</f>
        <v>0</v>
      </c>
    </row>
    <row r="623" spans="1:28" x14ac:dyDescent="0.25">
      <c r="A623" s="1">
        <v>608</v>
      </c>
      <c r="B623" s="1" t="s">
        <v>55</v>
      </c>
      <c r="C623" s="1" t="s">
        <v>140</v>
      </c>
      <c r="D623" s="1" t="s">
        <v>8</v>
      </c>
      <c r="E623" s="1">
        <f>IF(Tabelle_Frageboegen[[#This Row],[Anschlussinteresse:]]="ja",1,0)</f>
        <v>0</v>
      </c>
      <c r="F623" s="1">
        <f>IF(Tabelle_Frageboegen[[#This Row],[Anschlussinteresse:]]="ja &amp; unklar",1,0)</f>
        <v>0</v>
      </c>
      <c r="G623" s="1">
        <f>IF(Tabelle_Frageboegen[[#This Row],[Anschlussinteresse:]]="unklar",1,0)</f>
        <v>0</v>
      </c>
      <c r="H623" s="1">
        <f>IF(Tabelle_Frageboegen[[#This Row],[Anschlussinteresse:]]="nein &amp; unklar",1,0)</f>
        <v>0</v>
      </c>
      <c r="I623" s="1">
        <f>IF(Tabelle_Frageboegen[[#This Row],[Anschlussinteresse:]]="nein",1,0)</f>
        <v>1</v>
      </c>
      <c r="J623" s="1"/>
      <c r="K623" s="1">
        <f>IF(ISNUMBER(SEARCH("Heizöl",Tabelle_Frageboegen[[#This Row],[Bisheriger Energieträger:]]))=TRUE,1,0)</f>
        <v>0</v>
      </c>
      <c r="L623" s="1">
        <f>IF(ISNUMBER(SEARCH("Erdgas",Tabelle_Frageboegen[[#This Row],[Bisheriger Energieträger:]]))=TRUE,1,0)</f>
        <v>0</v>
      </c>
      <c r="M623" s="1">
        <f>IF(ISNUMBER(SEARCH("Flüssiggas",Tabelle_Frageboegen[[#This Row],[Bisheriger Energieträger:]]))=TRUE,1,0)</f>
        <v>0</v>
      </c>
      <c r="N623" s="1">
        <f>IF(ISNUMBER(SEARCH("Strom",Tabelle_Frageboegen[[#This Row],[Bisheriger Energieträger:]]))=TRUE,1,0)</f>
        <v>0</v>
      </c>
      <c r="O623" s="1">
        <f>IF(ISNUMBER(SEARCH("Wärmepumpe",Tabelle_Frageboegen[[#This Row],[Bisheriger Energieträger:]]))=TRUE,1,0)</f>
        <v>0</v>
      </c>
      <c r="P623" s="1">
        <f>IF(ISNUMBER(SEARCH("Holz",Tabelle_Frageboegen[[#This Row],[Bisheriger Energieträger:]]))=TRUE,1,0)</f>
        <v>0</v>
      </c>
      <c r="Q623" s="1">
        <f>IF(ISNUMBER(SEARCH("Pellets",Tabelle_Frageboegen[[#This Row],[Bisheriger Energieträger:]]))=TRUE,1,0)</f>
        <v>0</v>
      </c>
      <c r="R623" s="1">
        <f>IF(ISNUMBER(SEARCH("Hackschnitzel",Tabelle_Frageboegen[[#This Row],[Bisheriger Energieträger:]]))=TRUE,1,0)</f>
        <v>0</v>
      </c>
      <c r="S623" s="1">
        <f>IF(ISNUMBER(SEARCH("anderes",Tabelle_Frageboegen[[#This Row],[Bisheriger Energieträger:]]))=TRUE,1,0)</f>
        <v>0</v>
      </c>
      <c r="T623" s="2">
        <v>0</v>
      </c>
      <c r="U623" s="2">
        <v>0</v>
      </c>
      <c r="V623" s="2">
        <v>0</v>
      </c>
      <c r="W623" s="2">
        <v>0</v>
      </c>
      <c r="X623" s="2">
        <v>0</v>
      </c>
      <c r="Y623" s="2">
        <v>0</v>
      </c>
      <c r="Z623" s="2">
        <v>0</v>
      </c>
      <c r="AA623" s="2">
        <v>0</v>
      </c>
      <c r="AB623" s="3">
        <f>IF(SUM(Tabelle_Frageboegen[[#This Row],[Heizöl (l/a)]:[Holzhackschnitzel (Schüttraummeter/a):]])=0,1,0)</f>
        <v>1</v>
      </c>
    </row>
    <row r="624" spans="1:28" x14ac:dyDescent="0.25">
      <c r="A624" s="1">
        <v>609</v>
      </c>
      <c r="B624" s="1" t="s">
        <v>55</v>
      </c>
      <c r="C624" s="1" t="s">
        <v>140</v>
      </c>
      <c r="D624" s="1" t="s">
        <v>8</v>
      </c>
      <c r="E624" s="1">
        <f>IF(Tabelle_Frageboegen[[#This Row],[Anschlussinteresse:]]="ja",1,0)</f>
        <v>0</v>
      </c>
      <c r="F624" s="1">
        <f>IF(Tabelle_Frageboegen[[#This Row],[Anschlussinteresse:]]="ja &amp; unklar",1,0)</f>
        <v>0</v>
      </c>
      <c r="G624" s="1">
        <f>IF(Tabelle_Frageboegen[[#This Row],[Anschlussinteresse:]]="unklar",1,0)</f>
        <v>0</v>
      </c>
      <c r="H624" s="1">
        <f>IF(Tabelle_Frageboegen[[#This Row],[Anschlussinteresse:]]="nein &amp; unklar",1,0)</f>
        <v>0</v>
      </c>
      <c r="I624" s="1">
        <f>IF(Tabelle_Frageboegen[[#This Row],[Anschlussinteresse:]]="nein",1,0)</f>
        <v>1</v>
      </c>
      <c r="J624" s="1" t="s">
        <v>11</v>
      </c>
      <c r="K624" s="1">
        <f>IF(ISNUMBER(SEARCH("Heizöl",Tabelle_Frageboegen[[#This Row],[Bisheriger Energieträger:]]))=TRUE,1,0)</f>
        <v>0</v>
      </c>
      <c r="L624" s="1">
        <f>IF(ISNUMBER(SEARCH("Erdgas",Tabelle_Frageboegen[[#This Row],[Bisheriger Energieträger:]]))=TRUE,1,0)</f>
        <v>1</v>
      </c>
      <c r="M624" s="1">
        <f>IF(ISNUMBER(SEARCH("Flüssiggas",Tabelle_Frageboegen[[#This Row],[Bisheriger Energieträger:]]))=TRUE,1,0)</f>
        <v>0</v>
      </c>
      <c r="N624" s="1">
        <f>IF(ISNUMBER(SEARCH("Strom",Tabelle_Frageboegen[[#This Row],[Bisheriger Energieträger:]]))=TRUE,1,0)</f>
        <v>0</v>
      </c>
      <c r="O624" s="1">
        <f>IF(ISNUMBER(SEARCH("Wärmepumpe",Tabelle_Frageboegen[[#This Row],[Bisheriger Energieträger:]]))=TRUE,1,0)</f>
        <v>0</v>
      </c>
      <c r="P624" s="1">
        <f>IF(ISNUMBER(SEARCH("Holz",Tabelle_Frageboegen[[#This Row],[Bisheriger Energieträger:]]))=TRUE,1,0)</f>
        <v>0</v>
      </c>
      <c r="Q624" s="1">
        <f>IF(ISNUMBER(SEARCH("Pellets",Tabelle_Frageboegen[[#This Row],[Bisheriger Energieträger:]]))=TRUE,1,0)</f>
        <v>0</v>
      </c>
      <c r="R624" s="1">
        <f>IF(ISNUMBER(SEARCH("Hackschnitzel",Tabelle_Frageboegen[[#This Row],[Bisheriger Energieträger:]]))=TRUE,1,0)</f>
        <v>0</v>
      </c>
      <c r="S624" s="1">
        <f>IF(ISNUMBER(SEARCH("anderes",Tabelle_Frageboegen[[#This Row],[Bisheriger Energieträger:]]))=TRUE,1,0)</f>
        <v>0</v>
      </c>
      <c r="T624" s="2">
        <v>0</v>
      </c>
      <c r="U624" s="2">
        <v>1818.1818181818182</v>
      </c>
      <c r="V624" s="2">
        <v>0</v>
      </c>
      <c r="W624" s="2">
        <v>0</v>
      </c>
      <c r="X624" s="2">
        <v>0</v>
      </c>
      <c r="Y624" s="2">
        <v>0</v>
      </c>
      <c r="Z624" s="2">
        <v>0</v>
      </c>
      <c r="AA624" s="2">
        <v>0</v>
      </c>
      <c r="AB624" s="3">
        <f>IF(SUM(Tabelle_Frageboegen[[#This Row],[Heizöl (l/a)]:[Holzhackschnitzel (Schüttraummeter/a):]])=0,1,0)</f>
        <v>0</v>
      </c>
    </row>
    <row r="625" spans="1:28" x14ac:dyDescent="0.25">
      <c r="A625" s="1">
        <v>610</v>
      </c>
      <c r="B625" s="1" t="s">
        <v>36</v>
      </c>
      <c r="C625" s="1" t="s">
        <v>140</v>
      </c>
      <c r="D625" s="1" t="s">
        <v>4</v>
      </c>
      <c r="E625" s="1">
        <f>IF(Tabelle_Frageboegen[[#This Row],[Anschlussinteresse:]]="ja",1,0)</f>
        <v>1</v>
      </c>
      <c r="F625" s="1">
        <f>IF(Tabelle_Frageboegen[[#This Row],[Anschlussinteresse:]]="ja &amp; unklar",1,0)</f>
        <v>0</v>
      </c>
      <c r="G625" s="1">
        <f>IF(Tabelle_Frageboegen[[#This Row],[Anschlussinteresse:]]="unklar",1,0)</f>
        <v>0</v>
      </c>
      <c r="H625" s="1">
        <f>IF(Tabelle_Frageboegen[[#This Row],[Anschlussinteresse:]]="nein &amp; unklar",1,0)</f>
        <v>0</v>
      </c>
      <c r="I625" s="1">
        <f>IF(Tabelle_Frageboegen[[#This Row],[Anschlussinteresse:]]="nein",1,0)</f>
        <v>0</v>
      </c>
      <c r="J625" s="1" t="s">
        <v>39</v>
      </c>
      <c r="K625" s="1">
        <f>IF(ISNUMBER(SEARCH("Heizöl",Tabelle_Frageboegen[[#This Row],[Bisheriger Energieträger:]]))=TRUE,1,0)</f>
        <v>1</v>
      </c>
      <c r="L625" s="1">
        <f>IF(ISNUMBER(SEARCH("Erdgas",Tabelle_Frageboegen[[#This Row],[Bisheriger Energieträger:]]))=TRUE,1,0)</f>
        <v>0</v>
      </c>
      <c r="M625" s="1">
        <f>IF(ISNUMBER(SEARCH("Flüssiggas",Tabelle_Frageboegen[[#This Row],[Bisheriger Energieträger:]]))=TRUE,1,0)</f>
        <v>0</v>
      </c>
      <c r="N625" s="1">
        <f>IF(ISNUMBER(SEARCH("Strom",Tabelle_Frageboegen[[#This Row],[Bisheriger Energieträger:]]))=TRUE,1,0)</f>
        <v>0</v>
      </c>
      <c r="O625" s="1">
        <f>IF(ISNUMBER(SEARCH("Wärmepumpe",Tabelle_Frageboegen[[#This Row],[Bisheriger Energieträger:]]))=TRUE,1,0)</f>
        <v>0</v>
      </c>
      <c r="P625" s="1">
        <f>IF(ISNUMBER(SEARCH("Holz",Tabelle_Frageboegen[[#This Row],[Bisheriger Energieträger:]]))=TRUE,1,0)</f>
        <v>1</v>
      </c>
      <c r="Q625" s="1">
        <f>IF(ISNUMBER(SEARCH("Pellets",Tabelle_Frageboegen[[#This Row],[Bisheriger Energieträger:]]))=TRUE,1,0)</f>
        <v>0</v>
      </c>
      <c r="R625" s="1">
        <f>IF(ISNUMBER(SEARCH("Hackschnitzel",Tabelle_Frageboegen[[#This Row],[Bisheriger Energieträger:]]))=TRUE,1,0)</f>
        <v>0</v>
      </c>
      <c r="S625" s="1">
        <f>IF(ISNUMBER(SEARCH("anderes",Tabelle_Frageboegen[[#This Row],[Bisheriger Energieträger:]]))=TRUE,1,0)</f>
        <v>0</v>
      </c>
      <c r="T625" s="2">
        <v>600</v>
      </c>
      <c r="U625" s="2">
        <v>0</v>
      </c>
      <c r="V625" s="2">
        <v>0</v>
      </c>
      <c r="W625" s="2">
        <v>0</v>
      </c>
      <c r="X625" s="2">
        <v>0</v>
      </c>
      <c r="Y625" s="2">
        <v>3</v>
      </c>
      <c r="Z625" s="2">
        <v>0</v>
      </c>
      <c r="AA625" s="2">
        <v>0</v>
      </c>
      <c r="AB625" s="3">
        <f>IF(SUM(Tabelle_Frageboegen[[#This Row],[Heizöl (l/a)]:[Holzhackschnitzel (Schüttraummeter/a):]])=0,1,0)</f>
        <v>0</v>
      </c>
    </row>
    <row r="626" spans="1:28" ht="30" x14ac:dyDescent="0.25">
      <c r="A626" s="1">
        <v>611</v>
      </c>
      <c r="B626" s="1" t="s">
        <v>68</v>
      </c>
      <c r="C626" s="1" t="s">
        <v>143</v>
      </c>
      <c r="D626" s="1" t="s">
        <v>8</v>
      </c>
      <c r="E626" s="1">
        <f>IF(Tabelle_Frageboegen[[#This Row],[Anschlussinteresse:]]="ja",1,0)</f>
        <v>0</v>
      </c>
      <c r="F626" s="1">
        <f>IF(Tabelle_Frageboegen[[#This Row],[Anschlussinteresse:]]="ja &amp; unklar",1,0)</f>
        <v>0</v>
      </c>
      <c r="G626" s="1">
        <f>IF(Tabelle_Frageboegen[[#This Row],[Anschlussinteresse:]]="unklar",1,0)</f>
        <v>0</v>
      </c>
      <c r="H626" s="1">
        <f>IF(Tabelle_Frageboegen[[#This Row],[Anschlussinteresse:]]="nein &amp; unklar",1,0)</f>
        <v>0</v>
      </c>
      <c r="I626" s="1">
        <f>IF(Tabelle_Frageboegen[[#This Row],[Anschlussinteresse:]]="nein",1,0)</f>
        <v>1</v>
      </c>
      <c r="J626" s="1" t="s">
        <v>11</v>
      </c>
      <c r="K626" s="1">
        <f>IF(ISNUMBER(SEARCH("Heizöl",Tabelle_Frageboegen[[#This Row],[Bisheriger Energieträger:]]))=TRUE,1,0)</f>
        <v>0</v>
      </c>
      <c r="L626" s="1">
        <f>IF(ISNUMBER(SEARCH("Erdgas",Tabelle_Frageboegen[[#This Row],[Bisheriger Energieträger:]]))=TRUE,1,0)</f>
        <v>1</v>
      </c>
      <c r="M626" s="1">
        <f>IF(ISNUMBER(SEARCH("Flüssiggas",Tabelle_Frageboegen[[#This Row],[Bisheriger Energieträger:]]))=TRUE,1,0)</f>
        <v>0</v>
      </c>
      <c r="N626" s="1">
        <f>IF(ISNUMBER(SEARCH("Strom",Tabelle_Frageboegen[[#This Row],[Bisheriger Energieträger:]]))=TRUE,1,0)</f>
        <v>0</v>
      </c>
      <c r="O626" s="1">
        <f>IF(ISNUMBER(SEARCH("Wärmepumpe",Tabelle_Frageboegen[[#This Row],[Bisheriger Energieträger:]]))=TRUE,1,0)</f>
        <v>0</v>
      </c>
      <c r="P626" s="1">
        <f>IF(ISNUMBER(SEARCH("Holz",Tabelle_Frageboegen[[#This Row],[Bisheriger Energieträger:]]))=TRUE,1,0)</f>
        <v>0</v>
      </c>
      <c r="Q626" s="1">
        <f>IF(ISNUMBER(SEARCH("Pellets",Tabelle_Frageboegen[[#This Row],[Bisheriger Energieträger:]]))=TRUE,1,0)</f>
        <v>0</v>
      </c>
      <c r="R626" s="1">
        <f>IF(ISNUMBER(SEARCH("Hackschnitzel",Tabelle_Frageboegen[[#This Row],[Bisheriger Energieträger:]]))=TRUE,1,0)</f>
        <v>0</v>
      </c>
      <c r="S626" s="1">
        <f>IF(ISNUMBER(SEARCH("anderes",Tabelle_Frageboegen[[#This Row],[Bisheriger Energieträger:]]))=TRUE,1,0)</f>
        <v>0</v>
      </c>
      <c r="T626" s="2">
        <v>0</v>
      </c>
      <c r="U626" s="2">
        <f>67443</f>
        <v>67443</v>
      </c>
      <c r="V626" s="2">
        <v>0</v>
      </c>
      <c r="W626" s="2">
        <v>0</v>
      </c>
      <c r="X626" s="2">
        <v>0</v>
      </c>
      <c r="Y626" s="2">
        <v>0</v>
      </c>
      <c r="Z626" s="2">
        <v>0</v>
      </c>
      <c r="AA626" s="2">
        <v>0</v>
      </c>
      <c r="AB626" s="3">
        <f>IF(SUM(Tabelle_Frageboegen[[#This Row],[Heizöl (l/a)]:[Holzhackschnitzel (Schüttraummeter/a):]])=0,1,0)</f>
        <v>0</v>
      </c>
    </row>
    <row r="627" spans="1:28" x14ac:dyDescent="0.25">
      <c r="A627" s="1">
        <v>612</v>
      </c>
      <c r="B627" s="1" t="s">
        <v>44</v>
      </c>
      <c r="C627" s="1" t="s">
        <v>145</v>
      </c>
      <c r="D627" s="1" t="s">
        <v>8</v>
      </c>
      <c r="E627" s="1">
        <f>IF(Tabelle_Frageboegen[[#This Row],[Anschlussinteresse:]]="ja",1,0)</f>
        <v>0</v>
      </c>
      <c r="F627" s="1">
        <f>IF(Tabelle_Frageboegen[[#This Row],[Anschlussinteresse:]]="ja &amp; unklar",1,0)</f>
        <v>0</v>
      </c>
      <c r="G627" s="1">
        <f>IF(Tabelle_Frageboegen[[#This Row],[Anschlussinteresse:]]="unklar",1,0)</f>
        <v>0</v>
      </c>
      <c r="H627" s="1">
        <f>IF(Tabelle_Frageboegen[[#This Row],[Anschlussinteresse:]]="nein &amp; unklar",1,0)</f>
        <v>0</v>
      </c>
      <c r="I627" s="1">
        <f>IF(Tabelle_Frageboegen[[#This Row],[Anschlussinteresse:]]="nein",1,0)</f>
        <v>1</v>
      </c>
      <c r="J627" s="1" t="s">
        <v>39</v>
      </c>
      <c r="K627" s="1">
        <f>IF(ISNUMBER(SEARCH("Heizöl",Tabelle_Frageboegen[[#This Row],[Bisheriger Energieträger:]]))=TRUE,1,0)</f>
        <v>1</v>
      </c>
      <c r="L627" s="1">
        <f>IF(ISNUMBER(SEARCH("Erdgas",Tabelle_Frageboegen[[#This Row],[Bisheriger Energieträger:]]))=TRUE,1,0)</f>
        <v>0</v>
      </c>
      <c r="M627" s="1">
        <f>IF(ISNUMBER(SEARCH("Flüssiggas",Tabelle_Frageboegen[[#This Row],[Bisheriger Energieträger:]]))=TRUE,1,0)</f>
        <v>0</v>
      </c>
      <c r="N627" s="1">
        <f>IF(ISNUMBER(SEARCH("Strom",Tabelle_Frageboegen[[#This Row],[Bisheriger Energieträger:]]))=TRUE,1,0)</f>
        <v>0</v>
      </c>
      <c r="O627" s="1">
        <f>IF(ISNUMBER(SEARCH("Wärmepumpe",Tabelle_Frageboegen[[#This Row],[Bisheriger Energieträger:]]))=TRUE,1,0)</f>
        <v>0</v>
      </c>
      <c r="P627" s="1">
        <f>IF(ISNUMBER(SEARCH("Holz",Tabelle_Frageboegen[[#This Row],[Bisheriger Energieträger:]]))=TRUE,1,0)</f>
        <v>1</v>
      </c>
      <c r="Q627" s="1">
        <f>IF(ISNUMBER(SEARCH("Pellets",Tabelle_Frageboegen[[#This Row],[Bisheriger Energieträger:]]))=TRUE,1,0)</f>
        <v>0</v>
      </c>
      <c r="R627" s="1">
        <f>IF(ISNUMBER(SEARCH("Hackschnitzel",Tabelle_Frageboegen[[#This Row],[Bisheriger Energieträger:]]))=TRUE,1,0)</f>
        <v>0</v>
      </c>
      <c r="S627" s="1">
        <f>IF(ISNUMBER(SEARCH("anderes",Tabelle_Frageboegen[[#This Row],[Bisheriger Energieträger:]]))=TRUE,1,0)</f>
        <v>0</v>
      </c>
      <c r="T627" s="2">
        <v>1200</v>
      </c>
      <c r="U627" s="2">
        <v>0</v>
      </c>
      <c r="V627" s="2">
        <v>0</v>
      </c>
      <c r="W627" s="2">
        <v>0</v>
      </c>
      <c r="X627" s="2">
        <v>0</v>
      </c>
      <c r="Y627" s="2">
        <v>3</v>
      </c>
      <c r="Z627" s="2">
        <v>0</v>
      </c>
      <c r="AA627" s="2">
        <v>0</v>
      </c>
      <c r="AB627" s="3">
        <f>IF(SUM(Tabelle_Frageboegen[[#This Row],[Heizöl (l/a)]:[Holzhackschnitzel (Schüttraummeter/a):]])=0,1,0)</f>
        <v>0</v>
      </c>
    </row>
    <row r="628" spans="1:28" x14ac:dyDescent="0.25">
      <c r="A628" s="1">
        <v>613</v>
      </c>
      <c r="B628" s="1" t="s">
        <v>131</v>
      </c>
      <c r="C628" s="1" t="s">
        <v>145</v>
      </c>
      <c r="D628" s="1" t="s">
        <v>8</v>
      </c>
      <c r="E628" s="1">
        <f>IF(Tabelle_Frageboegen[[#This Row],[Anschlussinteresse:]]="ja",1,0)</f>
        <v>0</v>
      </c>
      <c r="F628" s="1">
        <f>IF(Tabelle_Frageboegen[[#This Row],[Anschlussinteresse:]]="ja &amp; unklar",1,0)</f>
        <v>0</v>
      </c>
      <c r="G628" s="1">
        <f>IF(Tabelle_Frageboegen[[#This Row],[Anschlussinteresse:]]="unklar",1,0)</f>
        <v>0</v>
      </c>
      <c r="H628" s="1">
        <f>IF(Tabelle_Frageboegen[[#This Row],[Anschlussinteresse:]]="nein &amp; unklar",1,0)</f>
        <v>0</v>
      </c>
      <c r="I628" s="1">
        <f>IF(Tabelle_Frageboegen[[#This Row],[Anschlussinteresse:]]="nein",1,0)</f>
        <v>1</v>
      </c>
      <c r="J628" s="1"/>
      <c r="K628" s="1">
        <f>IF(ISNUMBER(SEARCH("Heizöl",Tabelle_Frageboegen[[#This Row],[Bisheriger Energieträger:]]))=TRUE,1,0)</f>
        <v>0</v>
      </c>
      <c r="L628" s="1">
        <f>IF(ISNUMBER(SEARCH("Erdgas",Tabelle_Frageboegen[[#This Row],[Bisheriger Energieträger:]]))=TRUE,1,0)</f>
        <v>0</v>
      </c>
      <c r="M628" s="1">
        <f>IF(ISNUMBER(SEARCH("Flüssiggas",Tabelle_Frageboegen[[#This Row],[Bisheriger Energieträger:]]))=TRUE,1,0)</f>
        <v>0</v>
      </c>
      <c r="N628" s="1">
        <f>IF(ISNUMBER(SEARCH("Strom",Tabelle_Frageboegen[[#This Row],[Bisheriger Energieträger:]]))=TRUE,1,0)</f>
        <v>0</v>
      </c>
      <c r="O628" s="1">
        <f>IF(ISNUMBER(SEARCH("Wärmepumpe",Tabelle_Frageboegen[[#This Row],[Bisheriger Energieträger:]]))=TRUE,1,0)</f>
        <v>0</v>
      </c>
      <c r="P628" s="1">
        <f>IF(ISNUMBER(SEARCH("Holz",Tabelle_Frageboegen[[#This Row],[Bisheriger Energieträger:]]))=TRUE,1,0)</f>
        <v>0</v>
      </c>
      <c r="Q628" s="1">
        <f>IF(ISNUMBER(SEARCH("Pellets",Tabelle_Frageboegen[[#This Row],[Bisheriger Energieträger:]]))=TRUE,1,0)</f>
        <v>0</v>
      </c>
      <c r="R628" s="1">
        <f>IF(ISNUMBER(SEARCH("Hackschnitzel",Tabelle_Frageboegen[[#This Row],[Bisheriger Energieträger:]]))=TRUE,1,0)</f>
        <v>0</v>
      </c>
      <c r="S628" s="1">
        <f>IF(ISNUMBER(SEARCH("anderes",Tabelle_Frageboegen[[#This Row],[Bisheriger Energieträger:]]))=TRUE,1,0)</f>
        <v>0</v>
      </c>
      <c r="T628" s="2">
        <v>0</v>
      </c>
      <c r="U628" s="2">
        <v>0</v>
      </c>
      <c r="V628" s="2">
        <v>0</v>
      </c>
      <c r="W628" s="2">
        <v>0</v>
      </c>
      <c r="X628" s="2">
        <v>0</v>
      </c>
      <c r="Y628" s="2">
        <v>0</v>
      </c>
      <c r="Z628" s="2">
        <v>0</v>
      </c>
      <c r="AA628" s="2">
        <v>0</v>
      </c>
      <c r="AB628" s="3">
        <f>IF(SUM(Tabelle_Frageboegen[[#This Row],[Heizöl (l/a)]:[Holzhackschnitzel (Schüttraummeter/a):]])=0,1,0)</f>
        <v>1</v>
      </c>
    </row>
    <row r="629" spans="1:28" x14ac:dyDescent="0.25">
      <c r="A629" s="1">
        <v>614</v>
      </c>
      <c r="B629" s="1" t="s">
        <v>54</v>
      </c>
      <c r="C629" s="1" t="s">
        <v>140</v>
      </c>
      <c r="D629" s="1" t="s">
        <v>4</v>
      </c>
      <c r="E629" s="1">
        <f>IF(Tabelle_Frageboegen[[#This Row],[Anschlussinteresse:]]="ja",1,0)</f>
        <v>1</v>
      </c>
      <c r="F629" s="1">
        <f>IF(Tabelle_Frageboegen[[#This Row],[Anschlussinteresse:]]="ja &amp; unklar",1,0)</f>
        <v>0</v>
      </c>
      <c r="G629" s="1">
        <f>IF(Tabelle_Frageboegen[[#This Row],[Anschlussinteresse:]]="unklar",1,0)</f>
        <v>0</v>
      </c>
      <c r="H629" s="1">
        <f>IF(Tabelle_Frageboegen[[#This Row],[Anschlussinteresse:]]="nein &amp; unklar",1,0)</f>
        <v>0</v>
      </c>
      <c r="I629" s="1">
        <f>IF(Tabelle_Frageboegen[[#This Row],[Anschlussinteresse:]]="nein",1,0)</f>
        <v>0</v>
      </c>
      <c r="J629" s="1" t="s">
        <v>11</v>
      </c>
      <c r="K629" s="1">
        <f>IF(ISNUMBER(SEARCH("Heizöl",Tabelle_Frageboegen[[#This Row],[Bisheriger Energieträger:]]))=TRUE,1,0)</f>
        <v>0</v>
      </c>
      <c r="L629" s="1">
        <f>IF(ISNUMBER(SEARCH("Erdgas",Tabelle_Frageboegen[[#This Row],[Bisheriger Energieträger:]]))=TRUE,1,0)</f>
        <v>1</v>
      </c>
      <c r="M629" s="1">
        <f>IF(ISNUMBER(SEARCH("Flüssiggas",Tabelle_Frageboegen[[#This Row],[Bisheriger Energieträger:]]))=TRUE,1,0)</f>
        <v>0</v>
      </c>
      <c r="N629" s="1">
        <f>IF(ISNUMBER(SEARCH("Strom",Tabelle_Frageboegen[[#This Row],[Bisheriger Energieträger:]]))=TRUE,1,0)</f>
        <v>0</v>
      </c>
      <c r="O629" s="1">
        <f>IF(ISNUMBER(SEARCH("Wärmepumpe",Tabelle_Frageboegen[[#This Row],[Bisheriger Energieträger:]]))=TRUE,1,0)</f>
        <v>0</v>
      </c>
      <c r="P629" s="1">
        <f>IF(ISNUMBER(SEARCH("Holz",Tabelle_Frageboegen[[#This Row],[Bisheriger Energieträger:]]))=TRUE,1,0)</f>
        <v>0</v>
      </c>
      <c r="Q629" s="1">
        <f>IF(ISNUMBER(SEARCH("Pellets",Tabelle_Frageboegen[[#This Row],[Bisheriger Energieträger:]]))=TRUE,1,0)</f>
        <v>0</v>
      </c>
      <c r="R629" s="1">
        <f>IF(ISNUMBER(SEARCH("Hackschnitzel",Tabelle_Frageboegen[[#This Row],[Bisheriger Energieträger:]]))=TRUE,1,0)</f>
        <v>0</v>
      </c>
      <c r="S629" s="1">
        <f>IF(ISNUMBER(SEARCH("anderes",Tabelle_Frageboegen[[#This Row],[Bisheriger Energieträger:]]))=TRUE,1,0)</f>
        <v>0</v>
      </c>
      <c r="T629" s="2">
        <v>0</v>
      </c>
      <c r="U629" s="2">
        <v>2443.818181818182</v>
      </c>
      <c r="V629" s="2">
        <v>0</v>
      </c>
      <c r="W629" s="2">
        <v>0</v>
      </c>
      <c r="X629" s="2">
        <v>0</v>
      </c>
      <c r="Y629" s="2">
        <v>0</v>
      </c>
      <c r="Z629" s="2">
        <v>0</v>
      </c>
      <c r="AA629" s="2">
        <v>0</v>
      </c>
      <c r="AB629" s="3">
        <f>IF(SUM(Tabelle_Frageboegen[[#This Row],[Heizöl (l/a)]:[Holzhackschnitzel (Schüttraummeter/a):]])=0,1,0)</f>
        <v>0</v>
      </c>
    </row>
    <row r="630" spans="1:28" x14ac:dyDescent="0.25">
      <c r="A630" s="1">
        <v>615</v>
      </c>
      <c r="B630" s="1" t="s">
        <v>82</v>
      </c>
      <c r="C630" s="1" t="s">
        <v>143</v>
      </c>
      <c r="D630" s="1" t="s">
        <v>4</v>
      </c>
      <c r="E630" s="1">
        <f>IF(Tabelle_Frageboegen[[#This Row],[Anschlussinteresse:]]="ja",1,0)</f>
        <v>1</v>
      </c>
      <c r="F630" s="1">
        <f>IF(Tabelle_Frageboegen[[#This Row],[Anschlussinteresse:]]="ja &amp; unklar",1,0)</f>
        <v>0</v>
      </c>
      <c r="G630" s="1">
        <f>IF(Tabelle_Frageboegen[[#This Row],[Anschlussinteresse:]]="unklar",1,0)</f>
        <v>0</v>
      </c>
      <c r="H630" s="1">
        <f>IF(Tabelle_Frageboegen[[#This Row],[Anschlussinteresse:]]="nein &amp; unklar",1,0)</f>
        <v>0</v>
      </c>
      <c r="I630" s="1">
        <f>IF(Tabelle_Frageboegen[[#This Row],[Anschlussinteresse:]]="nein",1,0)</f>
        <v>0</v>
      </c>
      <c r="J630" s="1" t="s">
        <v>11</v>
      </c>
      <c r="K630" s="1">
        <f>IF(ISNUMBER(SEARCH("Heizöl",Tabelle_Frageboegen[[#This Row],[Bisheriger Energieträger:]]))=TRUE,1,0)</f>
        <v>0</v>
      </c>
      <c r="L630" s="1">
        <f>IF(ISNUMBER(SEARCH("Erdgas",Tabelle_Frageboegen[[#This Row],[Bisheriger Energieträger:]]))=TRUE,1,0)</f>
        <v>1</v>
      </c>
      <c r="M630" s="1">
        <f>IF(ISNUMBER(SEARCH("Flüssiggas",Tabelle_Frageboegen[[#This Row],[Bisheriger Energieträger:]]))=TRUE,1,0)</f>
        <v>0</v>
      </c>
      <c r="N630" s="1">
        <f>IF(ISNUMBER(SEARCH("Strom",Tabelle_Frageboegen[[#This Row],[Bisheriger Energieträger:]]))=TRUE,1,0)</f>
        <v>0</v>
      </c>
      <c r="O630" s="1">
        <f>IF(ISNUMBER(SEARCH("Wärmepumpe",Tabelle_Frageboegen[[#This Row],[Bisheriger Energieträger:]]))=TRUE,1,0)</f>
        <v>0</v>
      </c>
      <c r="P630" s="1">
        <f>IF(ISNUMBER(SEARCH("Holz",Tabelle_Frageboegen[[#This Row],[Bisheriger Energieträger:]]))=TRUE,1,0)</f>
        <v>0</v>
      </c>
      <c r="Q630" s="1">
        <f>IF(ISNUMBER(SEARCH("Pellets",Tabelle_Frageboegen[[#This Row],[Bisheriger Energieträger:]]))=TRUE,1,0)</f>
        <v>0</v>
      </c>
      <c r="R630" s="1">
        <f>IF(ISNUMBER(SEARCH("Hackschnitzel",Tabelle_Frageboegen[[#This Row],[Bisheriger Energieträger:]]))=TRUE,1,0)</f>
        <v>0</v>
      </c>
      <c r="S630" s="1">
        <f>IF(ISNUMBER(SEARCH("anderes",Tabelle_Frageboegen[[#This Row],[Bisheriger Energieträger:]]))=TRUE,1,0)</f>
        <v>0</v>
      </c>
      <c r="T630" s="2">
        <v>0</v>
      </c>
      <c r="U630" s="2">
        <v>1830</v>
      </c>
      <c r="V630" s="2">
        <v>0</v>
      </c>
      <c r="W630" s="2">
        <v>0</v>
      </c>
      <c r="X630" s="2">
        <v>0</v>
      </c>
      <c r="Y630" s="2">
        <v>0</v>
      </c>
      <c r="Z630" s="2">
        <v>0</v>
      </c>
      <c r="AA630" s="2">
        <v>0</v>
      </c>
      <c r="AB630" s="3">
        <f>IF(SUM(Tabelle_Frageboegen[[#This Row],[Heizöl (l/a)]:[Holzhackschnitzel (Schüttraummeter/a):]])=0,1,0)</f>
        <v>0</v>
      </c>
    </row>
    <row r="631" spans="1:28" x14ac:dyDescent="0.25">
      <c r="A631" s="1">
        <v>616</v>
      </c>
      <c r="B631" s="1" t="s">
        <v>54</v>
      </c>
      <c r="C631" s="1" t="s">
        <v>140</v>
      </c>
      <c r="D631" s="1" t="s">
        <v>4</v>
      </c>
      <c r="E631" s="1">
        <f>IF(Tabelle_Frageboegen[[#This Row],[Anschlussinteresse:]]="ja",1,0)</f>
        <v>1</v>
      </c>
      <c r="F631" s="1">
        <f>IF(Tabelle_Frageboegen[[#This Row],[Anschlussinteresse:]]="ja &amp; unklar",1,0)</f>
        <v>0</v>
      </c>
      <c r="G631" s="1">
        <f>IF(Tabelle_Frageboegen[[#This Row],[Anschlussinteresse:]]="unklar",1,0)</f>
        <v>0</v>
      </c>
      <c r="H631" s="1">
        <f>IF(Tabelle_Frageboegen[[#This Row],[Anschlussinteresse:]]="nein &amp; unklar",1,0)</f>
        <v>0</v>
      </c>
      <c r="I631" s="1">
        <f>IF(Tabelle_Frageboegen[[#This Row],[Anschlussinteresse:]]="nein",1,0)</f>
        <v>0</v>
      </c>
      <c r="J631" s="1" t="s">
        <v>11</v>
      </c>
      <c r="K631" s="1">
        <f>IF(ISNUMBER(SEARCH("Heizöl",Tabelle_Frageboegen[[#This Row],[Bisheriger Energieträger:]]))=TRUE,1,0)</f>
        <v>0</v>
      </c>
      <c r="L631" s="1">
        <f>IF(ISNUMBER(SEARCH("Erdgas",Tabelle_Frageboegen[[#This Row],[Bisheriger Energieträger:]]))=TRUE,1,0)</f>
        <v>1</v>
      </c>
      <c r="M631" s="1">
        <f>IF(ISNUMBER(SEARCH("Flüssiggas",Tabelle_Frageboegen[[#This Row],[Bisheriger Energieträger:]]))=TRUE,1,0)</f>
        <v>0</v>
      </c>
      <c r="N631" s="1">
        <f>IF(ISNUMBER(SEARCH("Strom",Tabelle_Frageboegen[[#This Row],[Bisheriger Energieträger:]]))=TRUE,1,0)</f>
        <v>0</v>
      </c>
      <c r="O631" s="1">
        <f>IF(ISNUMBER(SEARCH("Wärmepumpe",Tabelle_Frageboegen[[#This Row],[Bisheriger Energieträger:]]))=TRUE,1,0)</f>
        <v>0</v>
      </c>
      <c r="P631" s="1">
        <f>IF(ISNUMBER(SEARCH("Holz",Tabelle_Frageboegen[[#This Row],[Bisheriger Energieträger:]]))=TRUE,1,0)</f>
        <v>0</v>
      </c>
      <c r="Q631" s="1">
        <f>IF(ISNUMBER(SEARCH("Pellets",Tabelle_Frageboegen[[#This Row],[Bisheriger Energieträger:]]))=TRUE,1,0)</f>
        <v>0</v>
      </c>
      <c r="R631" s="1">
        <f>IF(ISNUMBER(SEARCH("Hackschnitzel",Tabelle_Frageboegen[[#This Row],[Bisheriger Energieträger:]]))=TRUE,1,0)</f>
        <v>0</v>
      </c>
      <c r="S631" s="1">
        <f>IF(ISNUMBER(SEARCH("anderes",Tabelle_Frageboegen[[#This Row],[Bisheriger Energieträger:]]))=TRUE,1,0)</f>
        <v>0</v>
      </c>
      <c r="T631" s="2">
        <v>0</v>
      </c>
      <c r="U631" s="2">
        <v>2836.4545454545455</v>
      </c>
      <c r="V631" s="2">
        <v>0</v>
      </c>
      <c r="W631" s="2">
        <v>0</v>
      </c>
      <c r="X631" s="2">
        <v>0</v>
      </c>
      <c r="Y631" s="2">
        <v>0</v>
      </c>
      <c r="Z631" s="2">
        <v>0</v>
      </c>
      <c r="AA631" s="2">
        <v>0</v>
      </c>
      <c r="AB631" s="3">
        <f>IF(SUM(Tabelle_Frageboegen[[#This Row],[Heizöl (l/a)]:[Holzhackschnitzel (Schüttraummeter/a):]])=0,1,0)</f>
        <v>0</v>
      </c>
    </row>
    <row r="632" spans="1:28" x14ac:dyDescent="0.25">
      <c r="A632" s="1">
        <v>617</v>
      </c>
      <c r="B632" s="1" t="s">
        <v>46</v>
      </c>
      <c r="C632" s="1" t="s">
        <v>144</v>
      </c>
      <c r="D632" s="1" t="s">
        <v>4</v>
      </c>
      <c r="E632" s="1">
        <f>IF(Tabelle_Frageboegen[[#This Row],[Anschlussinteresse:]]="ja",1,0)</f>
        <v>1</v>
      </c>
      <c r="F632" s="1">
        <f>IF(Tabelle_Frageboegen[[#This Row],[Anschlussinteresse:]]="ja &amp; unklar",1,0)</f>
        <v>0</v>
      </c>
      <c r="G632" s="1">
        <f>IF(Tabelle_Frageboegen[[#This Row],[Anschlussinteresse:]]="unklar",1,0)</f>
        <v>0</v>
      </c>
      <c r="H632" s="1">
        <f>IF(Tabelle_Frageboegen[[#This Row],[Anschlussinteresse:]]="nein &amp; unklar",1,0)</f>
        <v>0</v>
      </c>
      <c r="I632" s="1">
        <f>IF(Tabelle_Frageboegen[[#This Row],[Anschlussinteresse:]]="nein",1,0)</f>
        <v>0</v>
      </c>
      <c r="J632" s="1" t="s">
        <v>11</v>
      </c>
      <c r="K632" s="1">
        <f>IF(ISNUMBER(SEARCH("Heizöl",Tabelle_Frageboegen[[#This Row],[Bisheriger Energieträger:]]))=TRUE,1,0)</f>
        <v>0</v>
      </c>
      <c r="L632" s="1">
        <f>IF(ISNUMBER(SEARCH("Erdgas",Tabelle_Frageboegen[[#This Row],[Bisheriger Energieträger:]]))=TRUE,1,0)</f>
        <v>1</v>
      </c>
      <c r="M632" s="1">
        <f>IF(ISNUMBER(SEARCH("Flüssiggas",Tabelle_Frageboegen[[#This Row],[Bisheriger Energieträger:]]))=TRUE,1,0)</f>
        <v>0</v>
      </c>
      <c r="N632" s="1">
        <f>IF(ISNUMBER(SEARCH("Strom",Tabelle_Frageboegen[[#This Row],[Bisheriger Energieträger:]]))=TRUE,1,0)</f>
        <v>0</v>
      </c>
      <c r="O632" s="1">
        <f>IF(ISNUMBER(SEARCH("Wärmepumpe",Tabelle_Frageboegen[[#This Row],[Bisheriger Energieträger:]]))=TRUE,1,0)</f>
        <v>0</v>
      </c>
      <c r="P632" s="1">
        <f>IF(ISNUMBER(SEARCH("Holz",Tabelle_Frageboegen[[#This Row],[Bisheriger Energieträger:]]))=TRUE,1,0)</f>
        <v>0</v>
      </c>
      <c r="Q632" s="1">
        <f>IF(ISNUMBER(SEARCH("Pellets",Tabelle_Frageboegen[[#This Row],[Bisheriger Energieträger:]]))=TRUE,1,0)</f>
        <v>0</v>
      </c>
      <c r="R632" s="1">
        <f>IF(ISNUMBER(SEARCH("Hackschnitzel",Tabelle_Frageboegen[[#This Row],[Bisheriger Energieträger:]]))=TRUE,1,0)</f>
        <v>0</v>
      </c>
      <c r="S632" s="1">
        <f>IF(ISNUMBER(SEARCH("anderes",Tabelle_Frageboegen[[#This Row],[Bisheriger Energieträger:]]))=TRUE,1,0)</f>
        <v>0</v>
      </c>
      <c r="T632" s="2">
        <v>0</v>
      </c>
      <c r="U632" s="2">
        <v>2570.5454545454545</v>
      </c>
      <c r="V632" s="2">
        <v>0</v>
      </c>
      <c r="W632" s="2">
        <v>0</v>
      </c>
      <c r="X632" s="2">
        <v>0</v>
      </c>
      <c r="Y632" s="2">
        <v>0</v>
      </c>
      <c r="Z632" s="2">
        <v>0</v>
      </c>
      <c r="AA632" s="2">
        <v>0</v>
      </c>
      <c r="AB632" s="3">
        <f>IF(SUM(Tabelle_Frageboegen[[#This Row],[Heizöl (l/a)]:[Holzhackschnitzel (Schüttraummeter/a):]])=0,1,0)</f>
        <v>0</v>
      </c>
    </row>
    <row r="633" spans="1:28" x14ac:dyDescent="0.25">
      <c r="A633" s="1">
        <v>618</v>
      </c>
      <c r="B633" s="1" t="s">
        <v>54</v>
      </c>
      <c r="C633" s="1" t="s">
        <v>140</v>
      </c>
      <c r="D633" s="1" t="s">
        <v>4</v>
      </c>
      <c r="E633" s="1">
        <f>IF(Tabelle_Frageboegen[[#This Row],[Anschlussinteresse:]]="ja",1,0)</f>
        <v>1</v>
      </c>
      <c r="F633" s="1">
        <f>IF(Tabelle_Frageboegen[[#This Row],[Anschlussinteresse:]]="ja &amp; unklar",1,0)</f>
        <v>0</v>
      </c>
      <c r="G633" s="1">
        <f>IF(Tabelle_Frageboegen[[#This Row],[Anschlussinteresse:]]="unklar",1,0)</f>
        <v>0</v>
      </c>
      <c r="H633" s="1">
        <f>IF(Tabelle_Frageboegen[[#This Row],[Anschlussinteresse:]]="nein &amp; unklar",1,0)</f>
        <v>0</v>
      </c>
      <c r="I633" s="1">
        <f>IF(Tabelle_Frageboegen[[#This Row],[Anschlussinteresse:]]="nein",1,0)</f>
        <v>0</v>
      </c>
      <c r="J633" s="1" t="s">
        <v>11</v>
      </c>
      <c r="K633" s="1">
        <f>IF(ISNUMBER(SEARCH("Heizöl",Tabelle_Frageboegen[[#This Row],[Bisheriger Energieträger:]]))=TRUE,1,0)</f>
        <v>0</v>
      </c>
      <c r="L633" s="1">
        <f>IF(ISNUMBER(SEARCH("Erdgas",Tabelle_Frageboegen[[#This Row],[Bisheriger Energieträger:]]))=TRUE,1,0)</f>
        <v>1</v>
      </c>
      <c r="M633" s="1">
        <f>IF(ISNUMBER(SEARCH("Flüssiggas",Tabelle_Frageboegen[[#This Row],[Bisheriger Energieträger:]]))=TRUE,1,0)</f>
        <v>0</v>
      </c>
      <c r="N633" s="1">
        <f>IF(ISNUMBER(SEARCH("Strom",Tabelle_Frageboegen[[#This Row],[Bisheriger Energieträger:]]))=TRUE,1,0)</f>
        <v>0</v>
      </c>
      <c r="O633" s="1">
        <f>IF(ISNUMBER(SEARCH("Wärmepumpe",Tabelle_Frageboegen[[#This Row],[Bisheriger Energieträger:]]))=TRUE,1,0)</f>
        <v>0</v>
      </c>
      <c r="P633" s="1">
        <f>IF(ISNUMBER(SEARCH("Holz",Tabelle_Frageboegen[[#This Row],[Bisheriger Energieträger:]]))=TRUE,1,0)</f>
        <v>0</v>
      </c>
      <c r="Q633" s="1">
        <f>IF(ISNUMBER(SEARCH("Pellets",Tabelle_Frageboegen[[#This Row],[Bisheriger Energieträger:]]))=TRUE,1,0)</f>
        <v>0</v>
      </c>
      <c r="R633" s="1">
        <f>IF(ISNUMBER(SEARCH("Hackschnitzel",Tabelle_Frageboegen[[#This Row],[Bisheriger Energieträger:]]))=TRUE,1,0)</f>
        <v>0</v>
      </c>
      <c r="S633" s="1">
        <f>IF(ISNUMBER(SEARCH("anderes",Tabelle_Frageboegen[[#This Row],[Bisheriger Energieträger:]]))=TRUE,1,0)</f>
        <v>0</v>
      </c>
      <c r="T633" s="2">
        <v>0</v>
      </c>
      <c r="U633" s="2">
        <v>50237.818181818184</v>
      </c>
      <c r="V633" s="2">
        <v>0</v>
      </c>
      <c r="W633" s="2">
        <v>0</v>
      </c>
      <c r="X633" s="2">
        <v>0</v>
      </c>
      <c r="Y633" s="2">
        <v>0</v>
      </c>
      <c r="Z633" s="2">
        <v>0</v>
      </c>
      <c r="AA633" s="2">
        <v>0</v>
      </c>
      <c r="AB633" s="3">
        <f>IF(SUM(Tabelle_Frageboegen[[#This Row],[Heizöl (l/a)]:[Holzhackschnitzel (Schüttraummeter/a):]])=0,1,0)</f>
        <v>0</v>
      </c>
    </row>
    <row r="634" spans="1:28" x14ac:dyDescent="0.25">
      <c r="A634" s="1"/>
      <c r="B634" s="1"/>
      <c r="C634" s="1"/>
      <c r="D634" s="1"/>
      <c r="E634" s="1"/>
      <c r="F634" s="1"/>
      <c r="G634" s="1"/>
      <c r="H634" s="1"/>
      <c r="I634" s="1"/>
      <c r="J634" s="1"/>
      <c r="K634" s="1"/>
      <c r="L634" s="1"/>
      <c r="M634" s="1"/>
      <c r="N634" s="1"/>
      <c r="O634" s="1"/>
      <c r="P634" s="1"/>
      <c r="Q634" s="1"/>
      <c r="R634" s="1"/>
      <c r="S634" s="1"/>
      <c r="T634" s="1"/>
      <c r="U634" s="3"/>
      <c r="V634" s="1"/>
      <c r="W634" s="1"/>
      <c r="X634" s="1"/>
      <c r="Y634" s="2"/>
      <c r="Z634" s="1"/>
      <c r="AA634" s="1"/>
      <c r="AB634" s="1"/>
    </row>
    <row r="635" spans="1:28" x14ac:dyDescent="0.25">
      <c r="A635" s="1"/>
      <c r="B635" s="1"/>
      <c r="C635" s="1"/>
      <c r="D635" s="1"/>
      <c r="E635" s="1"/>
      <c r="F635" s="1"/>
      <c r="G635" s="1"/>
      <c r="H635" s="1"/>
      <c r="I635" s="1"/>
      <c r="J635" s="1"/>
      <c r="K635" s="1"/>
      <c r="L635" s="1"/>
      <c r="M635" s="1"/>
      <c r="N635" s="1"/>
      <c r="O635" s="1"/>
      <c r="P635" s="1"/>
      <c r="Q635" s="1"/>
      <c r="R635" s="1"/>
      <c r="S635" s="1"/>
      <c r="T635" s="1"/>
      <c r="U635" s="3"/>
      <c r="V635" s="1"/>
      <c r="W635" s="1"/>
      <c r="X635" s="1"/>
      <c r="Y635" s="2"/>
      <c r="Z635" s="1"/>
      <c r="AA635" s="1"/>
      <c r="AB635" s="1"/>
    </row>
  </sheetData>
  <sheetProtection algorithmName="SHA-512" hashValue="qK1BAzpohlNitvHtenLHHx3eTOLRgSnvHxpQUKudXhVZwyw9WLjPRUciZdBDlhwZ0DCgYO88lD62yjUYbLls5Q==" saltValue="UTVhJkfAjxCWGPgHLHMQkg==" spinCount="100000" sheet="1" objects="1" scenarios="1" selectLockedCells="1" autoFilter="0"/>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7B5596D4-0981-43A6-86DC-49A4ECCDCA46}">
          <x14:formula1>
            <xm:f>'Drop-Downs'!$A$2:$A$6</xm:f>
          </x14:formula1>
          <xm:sqref>D16:D633</xm:sqref>
        </x14:dataValidation>
        <x14:dataValidation type="list" allowBlank="1" showInputMessage="1" showErrorMessage="1" xr:uid="{4827DB28-C548-493C-834E-AE9F2FB12281}">
          <x14:formula1>
            <xm:f>'Drop-Downs'!$B$2:$B$32</xm:f>
          </x14:formula1>
          <xm:sqref>J16:J633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56BE0-0ECF-4AA1-897E-B886C1CDAF50}">
  <sheetPr codeName="Tabelle5"/>
  <dimension ref="A1:E5"/>
  <sheetViews>
    <sheetView workbookViewId="0">
      <selection activeCell="A3" sqref="A3:E5"/>
    </sheetView>
  </sheetViews>
  <sheetFormatPr baseColWidth="10" defaultRowHeight="15" x14ac:dyDescent="0.25"/>
  <cols>
    <col min="1" max="1" width="17.140625" bestFit="1" customWidth="1"/>
    <col min="2" max="2" width="22.28515625" bestFit="1" customWidth="1"/>
    <col min="3" max="3" width="25.7109375" bestFit="1" customWidth="1"/>
    <col min="4" max="5" width="11.5703125" bestFit="1" customWidth="1"/>
  </cols>
  <sheetData>
    <row r="1" spans="1:5" x14ac:dyDescent="0.25">
      <c r="A1" s="11" t="s">
        <v>173</v>
      </c>
    </row>
    <row r="3" spans="1:5" x14ac:dyDescent="0.25">
      <c r="A3" t="s">
        <v>1</v>
      </c>
      <c r="B3" t="s">
        <v>135</v>
      </c>
      <c r="C3" t="s">
        <v>136</v>
      </c>
      <c r="D3" t="s">
        <v>137</v>
      </c>
      <c r="E3" t="s">
        <v>2</v>
      </c>
    </row>
    <row r="4" spans="1:5" x14ac:dyDescent="0.25">
      <c r="A4" t="s">
        <v>55</v>
      </c>
      <c r="B4">
        <v>30</v>
      </c>
      <c r="C4">
        <v>19</v>
      </c>
      <c r="D4">
        <v>0.6333333333333333</v>
      </c>
      <c r="E4" t="s">
        <v>140</v>
      </c>
    </row>
    <row r="5" spans="1:5" x14ac:dyDescent="0.25">
      <c r="A5" t="s">
        <v>45</v>
      </c>
      <c r="B5">
        <v>11</v>
      </c>
      <c r="C5">
        <v>8</v>
      </c>
      <c r="D5">
        <v>0.72727272727272729</v>
      </c>
      <c r="E5" t="s">
        <v>140</v>
      </c>
    </row>
  </sheetData>
  <pageMargins left="0.7" right="0.7" top="0.78740157499999996" bottom="0.78740157499999996"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02453-27D6-4270-836B-BF93A00E0171}">
  <sheetPr codeName="Tabelle6"/>
  <dimension ref="A1:E5"/>
  <sheetViews>
    <sheetView workbookViewId="0">
      <selection activeCell="A3" sqref="A3:E5"/>
    </sheetView>
  </sheetViews>
  <sheetFormatPr baseColWidth="10" defaultRowHeight="15" x14ac:dyDescent="0.25"/>
  <cols>
    <col min="1" max="1" width="17.140625" bestFit="1" customWidth="1"/>
    <col min="2" max="2" width="22.28515625" bestFit="1" customWidth="1"/>
    <col min="3" max="3" width="25.7109375" bestFit="1" customWidth="1"/>
    <col min="4" max="5" width="11.5703125" bestFit="1" customWidth="1"/>
  </cols>
  <sheetData>
    <row r="1" spans="1:5" x14ac:dyDescent="0.25">
      <c r="A1" s="11" t="s">
        <v>173</v>
      </c>
    </row>
    <row r="3" spans="1:5" x14ac:dyDescent="0.25">
      <c r="A3" t="s">
        <v>1</v>
      </c>
      <c r="B3" t="s">
        <v>135</v>
      </c>
      <c r="C3" t="s">
        <v>136</v>
      </c>
      <c r="D3" t="s">
        <v>137</v>
      </c>
      <c r="E3" t="s">
        <v>2</v>
      </c>
    </row>
    <row r="4" spans="1:5" x14ac:dyDescent="0.25">
      <c r="A4" t="s">
        <v>55</v>
      </c>
      <c r="B4">
        <v>30</v>
      </c>
      <c r="C4">
        <v>19</v>
      </c>
      <c r="D4">
        <v>0.6333333333333333</v>
      </c>
      <c r="E4" t="s">
        <v>140</v>
      </c>
    </row>
    <row r="5" spans="1:5" x14ac:dyDescent="0.25">
      <c r="A5" t="s">
        <v>45</v>
      </c>
      <c r="B5">
        <v>11</v>
      </c>
      <c r="C5">
        <v>8</v>
      </c>
      <c r="D5">
        <v>0.72727272727272729</v>
      </c>
      <c r="E5" t="s">
        <v>140</v>
      </c>
    </row>
  </sheetData>
  <pageMargins left="0.7" right="0.7" top="0.78740157499999996" bottom="0.78740157499999996"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C0C72-3F25-40FE-9BD9-D51F4FFE7F4E}">
  <sheetPr codeName="Tabelle7"/>
  <dimension ref="A36:D129"/>
  <sheetViews>
    <sheetView showGridLines="0" zoomScaleNormal="100" workbookViewId="0">
      <pane ySplit="35" topLeftCell="A36" activePane="bottomLeft" state="frozen"/>
      <selection pane="bottomLeft" activeCell="X24" sqref="X24"/>
    </sheetView>
  </sheetViews>
  <sheetFormatPr baseColWidth="10" defaultRowHeight="15" x14ac:dyDescent="0.25"/>
  <cols>
    <col min="1" max="1" width="24" bestFit="1" customWidth="1"/>
    <col min="2" max="2" width="31.140625" bestFit="1" customWidth="1"/>
    <col min="3" max="3" width="34.5703125" bestFit="1" customWidth="1"/>
    <col min="4" max="5" width="18" bestFit="1" customWidth="1"/>
    <col min="6" max="6" width="7.7109375" bestFit="1" customWidth="1"/>
    <col min="7" max="7" width="21" bestFit="1" customWidth="1"/>
    <col min="8" max="8" width="26" bestFit="1" customWidth="1"/>
    <col min="9" max="44" width="6.140625" bestFit="1" customWidth="1"/>
    <col min="45" max="45" width="7.140625" bestFit="1" customWidth="1"/>
    <col min="46" max="46" width="34.5703125" bestFit="1" customWidth="1"/>
    <col min="47" max="88" width="6.140625" bestFit="1" customWidth="1"/>
    <col min="89" max="89" width="7.140625" bestFit="1" customWidth="1"/>
    <col min="90" max="90" width="39.28515625" bestFit="1" customWidth="1"/>
    <col min="91" max="91" width="42.7109375" bestFit="1" customWidth="1"/>
  </cols>
  <sheetData>
    <row r="36" spans="1:4" x14ac:dyDescent="0.25">
      <c r="A36" s="11" t="s">
        <v>176</v>
      </c>
      <c r="B36" s="11"/>
      <c r="C36" s="11"/>
      <c r="D36" s="11"/>
    </row>
    <row r="37" spans="1:4" ht="18.75" customHeight="1" x14ac:dyDescent="0.25"/>
    <row r="38" spans="1:4" x14ac:dyDescent="0.25">
      <c r="A38" s="8" t="s">
        <v>1</v>
      </c>
      <c r="B38" t="s">
        <v>170</v>
      </c>
      <c r="C38" t="s">
        <v>171</v>
      </c>
      <c r="D38" t="s">
        <v>174</v>
      </c>
    </row>
    <row r="39" spans="1:4" x14ac:dyDescent="0.25">
      <c r="A39" s="9" t="s">
        <v>55</v>
      </c>
      <c r="B39">
        <v>30</v>
      </c>
      <c r="C39">
        <v>19</v>
      </c>
      <c r="D39" s="10">
        <v>0.6333333333333333</v>
      </c>
    </row>
    <row r="40" spans="1:4" x14ac:dyDescent="0.25">
      <c r="A40" s="9" t="s">
        <v>45</v>
      </c>
      <c r="B40">
        <v>11</v>
      </c>
      <c r="C40">
        <v>8</v>
      </c>
      <c r="D40" s="10">
        <v>0.72727272727272729</v>
      </c>
    </row>
    <row r="41" spans="1:4" x14ac:dyDescent="0.25">
      <c r="A41" s="9" t="s">
        <v>141</v>
      </c>
      <c r="B41">
        <v>2</v>
      </c>
      <c r="C41">
        <v>0</v>
      </c>
      <c r="D41" s="10">
        <v>0</v>
      </c>
    </row>
    <row r="42" spans="1:4" x14ac:dyDescent="0.25">
      <c r="A42" s="9" t="s">
        <v>97</v>
      </c>
      <c r="B42">
        <v>10</v>
      </c>
      <c r="C42">
        <v>5</v>
      </c>
      <c r="D42" s="10">
        <v>0.5</v>
      </c>
    </row>
    <row r="43" spans="1:4" x14ac:dyDescent="0.25">
      <c r="A43" s="9" t="s">
        <v>31</v>
      </c>
      <c r="B43">
        <v>7</v>
      </c>
      <c r="C43">
        <v>3</v>
      </c>
      <c r="D43" s="10">
        <v>0.42857142857142855</v>
      </c>
    </row>
    <row r="44" spans="1:4" x14ac:dyDescent="0.25">
      <c r="A44" s="9" t="s">
        <v>73</v>
      </c>
      <c r="B44">
        <v>1</v>
      </c>
      <c r="C44">
        <v>1</v>
      </c>
      <c r="D44" s="10">
        <v>1</v>
      </c>
    </row>
    <row r="45" spans="1:4" x14ac:dyDescent="0.25">
      <c r="A45" s="9" t="s">
        <v>51</v>
      </c>
      <c r="B45">
        <v>27</v>
      </c>
      <c r="C45">
        <v>8</v>
      </c>
      <c r="D45" s="10">
        <v>0.29629629629629628</v>
      </c>
    </row>
    <row r="46" spans="1:4" x14ac:dyDescent="0.25">
      <c r="A46" s="9" t="s">
        <v>98</v>
      </c>
      <c r="B46">
        <v>2</v>
      </c>
      <c r="C46">
        <v>2</v>
      </c>
      <c r="D46" s="10">
        <v>1</v>
      </c>
    </row>
    <row r="47" spans="1:4" x14ac:dyDescent="0.25">
      <c r="A47" s="9" t="s">
        <v>28</v>
      </c>
      <c r="B47">
        <v>18</v>
      </c>
      <c r="C47">
        <v>4</v>
      </c>
      <c r="D47" s="10">
        <v>0.22222222222222221</v>
      </c>
    </row>
    <row r="48" spans="1:4" x14ac:dyDescent="0.25">
      <c r="A48" s="9" t="s">
        <v>110</v>
      </c>
      <c r="B48">
        <v>5</v>
      </c>
      <c r="C48">
        <v>2</v>
      </c>
      <c r="D48" s="10">
        <v>0.4</v>
      </c>
    </row>
    <row r="49" spans="1:4" x14ac:dyDescent="0.25">
      <c r="A49" s="9" t="s">
        <v>122</v>
      </c>
      <c r="B49">
        <v>3</v>
      </c>
      <c r="C49">
        <v>1</v>
      </c>
      <c r="D49" s="10">
        <v>0.33333333333333331</v>
      </c>
    </row>
    <row r="50" spans="1:4" x14ac:dyDescent="0.25">
      <c r="A50" s="9" t="s">
        <v>114</v>
      </c>
      <c r="B50">
        <v>2</v>
      </c>
      <c r="C50">
        <v>2</v>
      </c>
      <c r="D50" s="10">
        <v>1</v>
      </c>
    </row>
    <row r="51" spans="1:4" x14ac:dyDescent="0.25">
      <c r="A51" s="9" t="s">
        <v>132</v>
      </c>
      <c r="B51">
        <v>6</v>
      </c>
      <c r="C51">
        <v>1</v>
      </c>
      <c r="D51" s="10">
        <v>0.16666666666666666</v>
      </c>
    </row>
    <row r="52" spans="1:4" x14ac:dyDescent="0.25">
      <c r="A52" s="9" t="s">
        <v>146</v>
      </c>
      <c r="B52">
        <v>1</v>
      </c>
      <c r="C52">
        <v>0</v>
      </c>
      <c r="D52" s="10">
        <v>0</v>
      </c>
    </row>
    <row r="53" spans="1:4" x14ac:dyDescent="0.25">
      <c r="A53" s="9" t="s">
        <v>36</v>
      </c>
      <c r="B53">
        <v>71</v>
      </c>
      <c r="C53">
        <v>48</v>
      </c>
      <c r="D53" s="10">
        <v>0.676056338028169</v>
      </c>
    </row>
    <row r="54" spans="1:4" x14ac:dyDescent="0.25">
      <c r="A54" s="9" t="s">
        <v>75</v>
      </c>
      <c r="B54">
        <v>5</v>
      </c>
      <c r="C54">
        <v>3</v>
      </c>
      <c r="D54" s="10">
        <v>0.6</v>
      </c>
    </row>
    <row r="55" spans="1:4" x14ac:dyDescent="0.25">
      <c r="A55" s="9" t="s">
        <v>50</v>
      </c>
      <c r="B55">
        <v>9</v>
      </c>
      <c r="C55">
        <v>2</v>
      </c>
      <c r="D55" s="10">
        <v>0.22222222222222221</v>
      </c>
    </row>
    <row r="56" spans="1:4" x14ac:dyDescent="0.25">
      <c r="A56" s="9" t="s">
        <v>81</v>
      </c>
      <c r="B56">
        <v>9</v>
      </c>
      <c r="C56">
        <v>5</v>
      </c>
      <c r="D56" s="10">
        <v>0.55555555555555558</v>
      </c>
    </row>
    <row r="57" spans="1:4" x14ac:dyDescent="0.25">
      <c r="A57" s="9" t="s">
        <v>34</v>
      </c>
      <c r="B57">
        <v>6</v>
      </c>
      <c r="C57">
        <v>2</v>
      </c>
      <c r="D57" s="10">
        <v>0.33333333333333331</v>
      </c>
    </row>
    <row r="58" spans="1:4" x14ac:dyDescent="0.25">
      <c r="A58" s="9" t="s">
        <v>49</v>
      </c>
      <c r="B58">
        <v>23</v>
      </c>
      <c r="C58">
        <v>13</v>
      </c>
      <c r="D58" s="10">
        <v>0.56521739130434778</v>
      </c>
    </row>
    <row r="59" spans="1:4" x14ac:dyDescent="0.25">
      <c r="A59" s="9" t="s">
        <v>40</v>
      </c>
      <c r="B59">
        <v>34</v>
      </c>
      <c r="C59">
        <v>16</v>
      </c>
      <c r="D59" s="10">
        <v>0.47058823529411764</v>
      </c>
    </row>
    <row r="60" spans="1:4" x14ac:dyDescent="0.25">
      <c r="A60" s="9" t="s">
        <v>147</v>
      </c>
      <c r="B60">
        <v>2</v>
      </c>
      <c r="C60">
        <v>0</v>
      </c>
      <c r="D60" s="10">
        <v>0</v>
      </c>
    </row>
    <row r="61" spans="1:4" x14ac:dyDescent="0.25">
      <c r="A61" s="9" t="s">
        <v>71</v>
      </c>
      <c r="B61">
        <v>22</v>
      </c>
      <c r="C61">
        <v>12</v>
      </c>
      <c r="D61" s="10">
        <v>0.54545454545454541</v>
      </c>
    </row>
    <row r="62" spans="1:4" x14ac:dyDescent="0.25">
      <c r="A62" s="9" t="s">
        <v>38</v>
      </c>
      <c r="B62">
        <v>20</v>
      </c>
      <c r="C62">
        <v>9</v>
      </c>
      <c r="D62" s="10">
        <v>0.45</v>
      </c>
    </row>
    <row r="63" spans="1:4" x14ac:dyDescent="0.25">
      <c r="A63" s="9" t="s">
        <v>78</v>
      </c>
      <c r="B63">
        <v>3</v>
      </c>
      <c r="C63">
        <v>1</v>
      </c>
      <c r="D63" s="10">
        <v>0.33333333333333331</v>
      </c>
    </row>
    <row r="64" spans="1:4" x14ac:dyDescent="0.25">
      <c r="A64" s="9" t="s">
        <v>58</v>
      </c>
      <c r="B64">
        <v>16</v>
      </c>
      <c r="C64">
        <v>7</v>
      </c>
      <c r="D64" s="10">
        <v>0.4375</v>
      </c>
    </row>
    <row r="65" spans="1:4" x14ac:dyDescent="0.25">
      <c r="A65" s="9" t="s">
        <v>70</v>
      </c>
      <c r="B65">
        <v>10</v>
      </c>
      <c r="C65">
        <v>10</v>
      </c>
      <c r="D65" s="10">
        <v>1</v>
      </c>
    </row>
    <row r="66" spans="1:4" x14ac:dyDescent="0.25">
      <c r="A66" s="9" t="s">
        <v>104</v>
      </c>
      <c r="B66">
        <v>24</v>
      </c>
      <c r="C66">
        <v>7</v>
      </c>
      <c r="D66" s="10">
        <v>0.29166666666666669</v>
      </c>
    </row>
    <row r="67" spans="1:4" x14ac:dyDescent="0.25">
      <c r="A67" s="9" t="s">
        <v>68</v>
      </c>
      <c r="B67">
        <v>42</v>
      </c>
      <c r="C67">
        <v>26</v>
      </c>
      <c r="D67" s="10">
        <v>0.61904761904761907</v>
      </c>
    </row>
    <row r="68" spans="1:4" x14ac:dyDescent="0.25">
      <c r="A68" s="9" t="s">
        <v>119</v>
      </c>
      <c r="B68">
        <v>3</v>
      </c>
      <c r="C68">
        <v>2</v>
      </c>
      <c r="D68" s="10">
        <v>0.66666666666666663</v>
      </c>
    </row>
    <row r="69" spans="1:4" x14ac:dyDescent="0.25">
      <c r="A69" s="9" t="s">
        <v>128</v>
      </c>
      <c r="B69">
        <v>4</v>
      </c>
      <c r="C69">
        <v>2</v>
      </c>
      <c r="D69" s="10">
        <v>0.5</v>
      </c>
    </row>
    <row r="70" spans="1:4" x14ac:dyDescent="0.25">
      <c r="A70" s="9" t="s">
        <v>48</v>
      </c>
      <c r="B70">
        <v>16</v>
      </c>
      <c r="C70">
        <v>7</v>
      </c>
      <c r="D70" s="10">
        <v>0.4375</v>
      </c>
    </row>
    <row r="71" spans="1:4" x14ac:dyDescent="0.25">
      <c r="A71" s="9" t="s">
        <v>123</v>
      </c>
      <c r="B71">
        <v>7</v>
      </c>
      <c r="C71">
        <v>2</v>
      </c>
      <c r="D71" s="10">
        <v>0.2857142857142857</v>
      </c>
    </row>
    <row r="72" spans="1:4" x14ac:dyDescent="0.25">
      <c r="A72" s="9" t="s">
        <v>150</v>
      </c>
      <c r="B72">
        <v>1</v>
      </c>
      <c r="C72">
        <v>0</v>
      </c>
      <c r="D72" s="10">
        <v>0</v>
      </c>
    </row>
    <row r="73" spans="1:4" x14ac:dyDescent="0.25">
      <c r="A73" s="9" t="s">
        <v>46</v>
      </c>
      <c r="B73">
        <v>8</v>
      </c>
      <c r="C73">
        <v>3</v>
      </c>
      <c r="D73" s="10">
        <v>0.375</v>
      </c>
    </row>
    <row r="74" spans="1:4" x14ac:dyDescent="0.25">
      <c r="A74" s="9" t="s">
        <v>100</v>
      </c>
      <c r="B74">
        <v>7</v>
      </c>
      <c r="C74">
        <v>3</v>
      </c>
      <c r="D74" s="10">
        <v>0.42857142857142855</v>
      </c>
    </row>
    <row r="75" spans="1:4" x14ac:dyDescent="0.25">
      <c r="A75" s="9" t="s">
        <v>106</v>
      </c>
      <c r="B75">
        <v>22</v>
      </c>
      <c r="C75">
        <v>16</v>
      </c>
      <c r="D75" s="10">
        <v>0.72727272727272729</v>
      </c>
    </row>
    <row r="76" spans="1:4" x14ac:dyDescent="0.25">
      <c r="A76" s="9" t="s">
        <v>94</v>
      </c>
      <c r="B76">
        <v>7</v>
      </c>
      <c r="C76">
        <v>5</v>
      </c>
      <c r="D76" s="10">
        <v>0.7142857142857143</v>
      </c>
    </row>
    <row r="77" spans="1:4" x14ac:dyDescent="0.25">
      <c r="A77" s="9" t="s">
        <v>42</v>
      </c>
      <c r="B77">
        <v>5</v>
      </c>
      <c r="C77">
        <v>1</v>
      </c>
      <c r="D77" s="10">
        <v>0.2</v>
      </c>
    </row>
    <row r="78" spans="1:4" x14ac:dyDescent="0.25">
      <c r="A78" s="9" t="s">
        <v>84</v>
      </c>
      <c r="B78">
        <v>6</v>
      </c>
      <c r="C78">
        <v>2</v>
      </c>
      <c r="D78" s="10">
        <v>0.33333333333333331</v>
      </c>
    </row>
    <row r="79" spans="1:4" x14ac:dyDescent="0.25">
      <c r="A79" s="9" t="s">
        <v>74</v>
      </c>
      <c r="B79">
        <v>8</v>
      </c>
      <c r="C79">
        <v>5</v>
      </c>
      <c r="D79" s="10">
        <v>0.625</v>
      </c>
    </row>
    <row r="80" spans="1:4" x14ac:dyDescent="0.25">
      <c r="A80" s="9" t="s">
        <v>41</v>
      </c>
      <c r="B80">
        <v>29</v>
      </c>
      <c r="C80">
        <v>16</v>
      </c>
      <c r="D80" s="10">
        <v>0.55172413793103448</v>
      </c>
    </row>
    <row r="81" spans="1:4" x14ac:dyDescent="0.25">
      <c r="A81" s="9" t="s">
        <v>56</v>
      </c>
      <c r="B81">
        <v>61</v>
      </c>
      <c r="C81">
        <v>36</v>
      </c>
      <c r="D81" s="10">
        <v>0.5901639344262295</v>
      </c>
    </row>
    <row r="82" spans="1:4" x14ac:dyDescent="0.25">
      <c r="A82" s="9" t="s">
        <v>130</v>
      </c>
      <c r="B82">
        <v>5</v>
      </c>
      <c r="C82">
        <v>1</v>
      </c>
      <c r="D82" s="10">
        <v>0.2</v>
      </c>
    </row>
    <row r="83" spans="1:4" x14ac:dyDescent="0.25">
      <c r="A83" s="9" t="s">
        <v>109</v>
      </c>
      <c r="B83">
        <v>11</v>
      </c>
      <c r="C83">
        <v>3</v>
      </c>
      <c r="D83" s="10">
        <v>0.27272727272727271</v>
      </c>
    </row>
    <row r="84" spans="1:4" x14ac:dyDescent="0.25">
      <c r="A84" s="9" t="s">
        <v>103</v>
      </c>
      <c r="B84">
        <v>5</v>
      </c>
      <c r="C84">
        <v>1</v>
      </c>
      <c r="D84" s="10">
        <v>0.2</v>
      </c>
    </row>
    <row r="85" spans="1:4" x14ac:dyDescent="0.25">
      <c r="A85" s="9" t="s">
        <v>96</v>
      </c>
      <c r="B85">
        <v>5</v>
      </c>
      <c r="C85">
        <v>2</v>
      </c>
      <c r="D85" s="10">
        <v>0.4</v>
      </c>
    </row>
    <row r="86" spans="1:4" x14ac:dyDescent="0.25">
      <c r="A86" s="9" t="s">
        <v>151</v>
      </c>
      <c r="B86">
        <v>1</v>
      </c>
      <c r="C86">
        <v>0</v>
      </c>
      <c r="D86" s="10">
        <v>0</v>
      </c>
    </row>
    <row r="87" spans="1:4" x14ac:dyDescent="0.25">
      <c r="A87" s="9" t="s">
        <v>67</v>
      </c>
      <c r="B87">
        <v>14</v>
      </c>
      <c r="C87">
        <v>8</v>
      </c>
      <c r="D87" s="10">
        <v>0.5714285714285714</v>
      </c>
    </row>
    <row r="88" spans="1:4" x14ac:dyDescent="0.25">
      <c r="A88" s="9" t="s">
        <v>85</v>
      </c>
      <c r="B88">
        <v>3</v>
      </c>
      <c r="C88">
        <v>2</v>
      </c>
      <c r="D88" s="10">
        <v>0.66666666666666663</v>
      </c>
    </row>
    <row r="89" spans="1:4" x14ac:dyDescent="0.25">
      <c r="A89" s="9" t="s">
        <v>152</v>
      </c>
      <c r="B89">
        <v>1</v>
      </c>
      <c r="C89">
        <v>0</v>
      </c>
      <c r="D89" s="10">
        <v>0</v>
      </c>
    </row>
    <row r="90" spans="1:4" x14ac:dyDescent="0.25">
      <c r="A90" s="9" t="s">
        <v>153</v>
      </c>
      <c r="B90">
        <v>1</v>
      </c>
      <c r="C90">
        <v>0</v>
      </c>
      <c r="D90" s="10">
        <v>0</v>
      </c>
    </row>
    <row r="91" spans="1:4" x14ac:dyDescent="0.25">
      <c r="A91" s="9" t="s">
        <v>87</v>
      </c>
      <c r="B91">
        <v>8</v>
      </c>
      <c r="C91">
        <v>7</v>
      </c>
      <c r="D91" s="10">
        <v>0.875</v>
      </c>
    </row>
    <row r="92" spans="1:4" x14ac:dyDescent="0.25">
      <c r="A92" s="9" t="s">
        <v>66</v>
      </c>
      <c r="B92">
        <v>27</v>
      </c>
      <c r="C92">
        <v>19</v>
      </c>
      <c r="D92" s="10">
        <v>0.70370370370370372</v>
      </c>
    </row>
    <row r="93" spans="1:4" x14ac:dyDescent="0.25">
      <c r="A93" s="9" t="s">
        <v>62</v>
      </c>
      <c r="B93">
        <v>26</v>
      </c>
      <c r="C93">
        <v>16</v>
      </c>
      <c r="D93" s="10">
        <v>0.61538461538461542</v>
      </c>
    </row>
    <row r="94" spans="1:4" x14ac:dyDescent="0.25">
      <c r="A94" s="9" t="s">
        <v>60</v>
      </c>
      <c r="B94">
        <v>8</v>
      </c>
      <c r="C94">
        <v>3</v>
      </c>
      <c r="D94" s="10">
        <v>0.375</v>
      </c>
    </row>
    <row r="95" spans="1:4" x14ac:dyDescent="0.25">
      <c r="A95" s="9" t="s">
        <v>82</v>
      </c>
      <c r="B95">
        <v>5</v>
      </c>
      <c r="C95">
        <v>4</v>
      </c>
      <c r="D95" s="10">
        <v>0.8</v>
      </c>
    </row>
    <row r="96" spans="1:4" x14ac:dyDescent="0.25">
      <c r="A96" s="9" t="s">
        <v>102</v>
      </c>
      <c r="B96">
        <v>6</v>
      </c>
      <c r="C96">
        <v>4</v>
      </c>
      <c r="D96" s="10">
        <v>0.66666666666666663</v>
      </c>
    </row>
    <row r="97" spans="1:4" x14ac:dyDescent="0.25">
      <c r="A97" s="9" t="s">
        <v>95</v>
      </c>
      <c r="B97">
        <v>5</v>
      </c>
      <c r="C97">
        <v>5</v>
      </c>
      <c r="D97" s="10">
        <v>1</v>
      </c>
    </row>
    <row r="98" spans="1:4" x14ac:dyDescent="0.25">
      <c r="A98" s="9" t="s">
        <v>72</v>
      </c>
      <c r="B98">
        <v>29</v>
      </c>
      <c r="C98">
        <v>13</v>
      </c>
      <c r="D98" s="10">
        <v>0.44827586206896552</v>
      </c>
    </row>
    <row r="99" spans="1:4" x14ac:dyDescent="0.25">
      <c r="A99" s="9" t="s">
        <v>76</v>
      </c>
      <c r="B99">
        <v>35</v>
      </c>
      <c r="C99">
        <v>25</v>
      </c>
      <c r="D99" s="10">
        <v>0.7142857142857143</v>
      </c>
    </row>
    <row r="100" spans="1:4" x14ac:dyDescent="0.25">
      <c r="A100" s="9" t="s">
        <v>54</v>
      </c>
      <c r="B100">
        <v>97</v>
      </c>
      <c r="C100">
        <v>54</v>
      </c>
      <c r="D100" s="10">
        <v>0.55670103092783507</v>
      </c>
    </row>
    <row r="101" spans="1:4" x14ac:dyDescent="0.25">
      <c r="A101" s="9" t="s">
        <v>65</v>
      </c>
      <c r="B101">
        <v>25</v>
      </c>
      <c r="C101">
        <v>15</v>
      </c>
      <c r="D101" s="10">
        <v>0.6</v>
      </c>
    </row>
    <row r="102" spans="1:4" x14ac:dyDescent="0.25">
      <c r="A102" s="9" t="s">
        <v>63</v>
      </c>
      <c r="B102">
        <v>20</v>
      </c>
      <c r="C102">
        <v>12</v>
      </c>
      <c r="D102" s="10">
        <v>0.6</v>
      </c>
    </row>
    <row r="103" spans="1:4" x14ac:dyDescent="0.25">
      <c r="A103" s="9" t="s">
        <v>131</v>
      </c>
      <c r="B103">
        <v>3</v>
      </c>
      <c r="C103">
        <v>2</v>
      </c>
      <c r="D103" s="10">
        <v>0.66666666666666663</v>
      </c>
    </row>
    <row r="104" spans="1:4" x14ac:dyDescent="0.25">
      <c r="A104" s="9" t="s">
        <v>154</v>
      </c>
      <c r="B104">
        <v>3</v>
      </c>
      <c r="C104">
        <v>0</v>
      </c>
      <c r="D104" s="10">
        <v>0</v>
      </c>
    </row>
    <row r="105" spans="1:4" x14ac:dyDescent="0.25">
      <c r="A105" s="9" t="s">
        <v>83</v>
      </c>
      <c r="B105">
        <v>1</v>
      </c>
      <c r="C105">
        <v>1</v>
      </c>
      <c r="D105" s="10">
        <v>1</v>
      </c>
    </row>
    <row r="106" spans="1:4" x14ac:dyDescent="0.25">
      <c r="A106" s="9" t="s">
        <v>126</v>
      </c>
      <c r="B106">
        <v>1</v>
      </c>
      <c r="C106">
        <v>1</v>
      </c>
      <c r="D106" s="10">
        <v>1</v>
      </c>
    </row>
    <row r="107" spans="1:4" x14ac:dyDescent="0.25">
      <c r="A107" s="9" t="s">
        <v>69</v>
      </c>
      <c r="B107">
        <v>17</v>
      </c>
      <c r="C107">
        <v>3</v>
      </c>
      <c r="D107" s="10">
        <v>0.17647058823529413</v>
      </c>
    </row>
    <row r="108" spans="1:4" x14ac:dyDescent="0.25">
      <c r="A108" s="9" t="s">
        <v>115</v>
      </c>
      <c r="B108">
        <v>11</v>
      </c>
      <c r="C108">
        <v>6</v>
      </c>
      <c r="D108" s="10">
        <v>0.54545454545454541</v>
      </c>
    </row>
    <row r="109" spans="1:4" x14ac:dyDescent="0.25">
      <c r="A109" s="9" t="s">
        <v>29</v>
      </c>
      <c r="B109">
        <v>36</v>
      </c>
      <c r="C109">
        <v>9</v>
      </c>
      <c r="D109" s="10">
        <v>0.25</v>
      </c>
    </row>
    <row r="110" spans="1:4" x14ac:dyDescent="0.25">
      <c r="A110" s="9" t="s">
        <v>124</v>
      </c>
      <c r="B110">
        <v>3</v>
      </c>
      <c r="C110">
        <v>1</v>
      </c>
      <c r="D110" s="10">
        <v>0.33333333333333331</v>
      </c>
    </row>
    <row r="111" spans="1:4" x14ac:dyDescent="0.25">
      <c r="A111" s="9" t="s">
        <v>61</v>
      </c>
      <c r="B111">
        <v>20</v>
      </c>
      <c r="C111">
        <v>13</v>
      </c>
      <c r="D111" s="10">
        <v>0.65</v>
      </c>
    </row>
    <row r="112" spans="1:4" x14ac:dyDescent="0.25">
      <c r="A112" s="9" t="s">
        <v>90</v>
      </c>
      <c r="B112">
        <v>19</v>
      </c>
      <c r="C112">
        <v>9</v>
      </c>
      <c r="D112" s="10">
        <v>0.47368421052631576</v>
      </c>
    </row>
    <row r="113" spans="1:4" x14ac:dyDescent="0.25">
      <c r="A113" s="9" t="s">
        <v>30</v>
      </c>
      <c r="B113">
        <v>13</v>
      </c>
      <c r="C113">
        <v>7</v>
      </c>
      <c r="D113" s="10">
        <v>0.53846153846153844</v>
      </c>
    </row>
    <row r="114" spans="1:4" x14ac:dyDescent="0.25">
      <c r="A114" s="9" t="s">
        <v>57</v>
      </c>
      <c r="B114">
        <v>41</v>
      </c>
      <c r="C114">
        <v>18</v>
      </c>
      <c r="D114" s="10">
        <v>0.43902439024390244</v>
      </c>
    </row>
    <row r="115" spans="1:4" x14ac:dyDescent="0.25">
      <c r="A115" s="9" t="s">
        <v>112</v>
      </c>
      <c r="B115">
        <v>4</v>
      </c>
      <c r="C115">
        <v>2</v>
      </c>
      <c r="D115" s="10">
        <v>0.5</v>
      </c>
    </row>
    <row r="116" spans="1:4" x14ac:dyDescent="0.25">
      <c r="A116" s="9" t="s">
        <v>44</v>
      </c>
      <c r="B116">
        <v>27</v>
      </c>
      <c r="C116">
        <v>9</v>
      </c>
      <c r="D116" s="10">
        <v>0.33333333333333331</v>
      </c>
    </row>
    <row r="117" spans="1:4" x14ac:dyDescent="0.25">
      <c r="A117" s="9" t="s">
        <v>101</v>
      </c>
      <c r="B117">
        <v>9</v>
      </c>
      <c r="C117">
        <v>5</v>
      </c>
      <c r="D117" s="10">
        <v>0.55555555555555558</v>
      </c>
    </row>
    <row r="118" spans="1:4" x14ac:dyDescent="0.25">
      <c r="A118" s="9" t="s">
        <v>125</v>
      </c>
      <c r="B118">
        <v>4</v>
      </c>
      <c r="C118">
        <v>1</v>
      </c>
      <c r="D118" s="10">
        <v>0.25</v>
      </c>
    </row>
    <row r="119" spans="1:4" x14ac:dyDescent="0.25">
      <c r="A119" s="9" t="s">
        <v>64</v>
      </c>
      <c r="B119">
        <v>9</v>
      </c>
      <c r="C119">
        <v>5</v>
      </c>
      <c r="D119" s="10">
        <v>0.55555555555555558</v>
      </c>
    </row>
    <row r="120" spans="1:4" x14ac:dyDescent="0.25">
      <c r="A120" s="9" t="s">
        <v>52</v>
      </c>
      <c r="B120">
        <v>12</v>
      </c>
      <c r="C120">
        <v>7</v>
      </c>
      <c r="D120" s="10">
        <v>0.58333333333333337</v>
      </c>
    </row>
    <row r="121" spans="1:4" x14ac:dyDescent="0.25">
      <c r="A121" s="9" t="s">
        <v>169</v>
      </c>
      <c r="B121">
        <v>1175</v>
      </c>
      <c r="C121">
        <v>610</v>
      </c>
      <c r="D121" s="12">
        <v>39.359616630696742</v>
      </c>
    </row>
    <row r="124" spans="1:4" x14ac:dyDescent="0.25">
      <c r="A124" s="16" t="s">
        <v>175</v>
      </c>
      <c r="B124" s="16"/>
      <c r="C124" s="16"/>
    </row>
    <row r="125" spans="1:4" x14ac:dyDescent="0.25">
      <c r="A125" s="35"/>
      <c r="B125" s="35"/>
      <c r="C125" s="35"/>
    </row>
    <row r="126" spans="1:4" x14ac:dyDescent="0.25">
      <c r="A126" s="4" t="s">
        <v>172</v>
      </c>
      <c r="B126" s="4" t="str">
        <f>"abgegeben (" &amp; TEXT(B127,0) &amp; "/" &amp; TEXT(A127,0) &amp; ")"</f>
        <v>abgegeben (610/1175)</v>
      </c>
      <c r="C126" s="4" t="str">
        <f>"nicht abgegeben (" &amp; TEXT(C127,0) &amp; "/" &amp; TEXT(A127,0) &amp; ")"</f>
        <v>nicht abgegeben (565/1175)</v>
      </c>
    </row>
    <row r="127" spans="1:4" x14ac:dyDescent="0.25">
      <c r="A127" s="4">
        <f>GETPIVOTDATA("Summe von Verteilte Fragebögen",$A$38)</f>
        <v>1175</v>
      </c>
      <c r="B127" s="4">
        <f>GETPIVOTDATA("Summe von Abgegebene Fragebögen",$A$38)</f>
        <v>610</v>
      </c>
      <c r="C127" s="4">
        <f>A127-B127</f>
        <v>565</v>
      </c>
    </row>
    <row r="128" spans="1:4" x14ac:dyDescent="0.25">
      <c r="A128" s="4"/>
      <c r="B128" s="36">
        <f>IFERROR(B127/A127,0)</f>
        <v>0.51914893617021274</v>
      </c>
      <c r="C128" s="36">
        <f>IFERROR(C127/A127,0)</f>
        <v>0.48085106382978721</v>
      </c>
    </row>
    <row r="129" spans="1:3" x14ac:dyDescent="0.25">
      <c r="A129" s="4"/>
      <c r="B129" s="4" t="str">
        <f>"abgegeben "&amp;TEXT(B128,"0,0%")</f>
        <v>abgegeben 51,9%</v>
      </c>
      <c r="C129" s="4" t="str">
        <f>"nicht abgegeben "&amp;TEXT(C128,"0,0%")</f>
        <v>nicht abgegeben 48,1%</v>
      </c>
    </row>
  </sheetData>
  <sheetProtection algorithmName="SHA-512" hashValue="dQFP41o/LawoxIDsyA/k6n4smg6kbj+cmgekJkbbKSaN0nA/um7ohkumK18/F7slRUdgqecMUThRzlCCMWbmbQ==" saltValue="CTM/ihYGnQuz5qdhRnN6wQ==" spinCount="100000" sheet="1" objects="1" scenarios="1" selectLockedCells="1" pivotTables="0"/>
  <pageMargins left="0.7" right="0.7" top="0.78740157499999996" bottom="0.78740157499999996"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14A74-41B4-438F-8638-D80CA5D970A3}">
  <sheetPr codeName="Tabelle8"/>
  <dimension ref="A1:I3"/>
  <sheetViews>
    <sheetView workbookViewId="0">
      <selection activeCell="A3" sqref="A3:I4"/>
    </sheetView>
  </sheetViews>
  <sheetFormatPr baseColWidth="10" defaultRowHeight="15" x14ac:dyDescent="0.25"/>
  <cols>
    <col min="1" max="3" width="11.5703125" bestFit="1" customWidth="1"/>
    <col min="4" max="4" width="21" bestFit="1" customWidth="1"/>
    <col min="5" max="5" width="11.5703125" bestFit="1" customWidth="1"/>
    <col min="6" max="6" width="12.85546875" bestFit="1" customWidth="1"/>
    <col min="7" max="7" width="11.5703125" bestFit="1" customWidth="1"/>
    <col min="8" max="8" width="15.28515625" bestFit="1" customWidth="1"/>
    <col min="9" max="9" width="11.5703125" bestFit="1" customWidth="1"/>
  </cols>
  <sheetData>
    <row r="1" spans="1:9" x14ac:dyDescent="0.25">
      <c r="A1" s="11" t="s">
        <v>191</v>
      </c>
    </row>
    <row r="3" spans="1:9" x14ac:dyDescent="0.25">
      <c r="A3" t="s">
        <v>0</v>
      </c>
      <c r="B3" t="s">
        <v>1</v>
      </c>
      <c r="C3" t="s">
        <v>2</v>
      </c>
      <c r="D3" t="s">
        <v>3</v>
      </c>
      <c r="E3" t="s">
        <v>4</v>
      </c>
      <c r="F3" t="s">
        <v>5</v>
      </c>
      <c r="G3" t="s">
        <v>6</v>
      </c>
      <c r="H3" t="s">
        <v>7</v>
      </c>
      <c r="I3" t="s">
        <v>8</v>
      </c>
    </row>
  </sheetData>
  <pageMargins left="0.7" right="0.7" top="0.78740157499999996" bottom="0.78740157499999996"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50CB6-1BD8-4EFC-A06C-574C559BAB9B}">
  <sheetPr codeName="Tabelle9"/>
  <dimension ref="A29:AT128"/>
  <sheetViews>
    <sheetView showGridLines="0" zoomScaleNormal="100" workbookViewId="0">
      <pane ySplit="35" topLeftCell="A36" activePane="bottomLeft" state="frozen"/>
      <selection pane="bottomLeft" activeCell="A122" sqref="A122:J128"/>
    </sheetView>
  </sheetViews>
  <sheetFormatPr baseColWidth="10" defaultRowHeight="15" x14ac:dyDescent="0.25"/>
  <cols>
    <col min="1" max="1" width="24" bestFit="1" customWidth="1"/>
    <col min="2" max="2" width="23.7109375" bestFit="1" customWidth="1"/>
    <col min="3" max="3" width="21.7109375" bestFit="1" customWidth="1"/>
    <col min="4" max="4" width="17.5703125" bestFit="1" customWidth="1"/>
    <col min="5" max="5" width="24.140625" bestFit="1" customWidth="1"/>
    <col min="6" max="6" width="15.85546875" bestFit="1" customWidth="1"/>
    <col min="7" max="7" width="13.42578125" bestFit="1" customWidth="1"/>
    <col min="8" max="8" width="21.7109375" bestFit="1" customWidth="1"/>
    <col min="9" max="9" width="17.5703125" bestFit="1" customWidth="1"/>
    <col min="10" max="10" width="24.140625" bestFit="1" customWidth="1"/>
    <col min="11" max="11" width="15.85546875" bestFit="1" customWidth="1"/>
    <col min="12" max="12" width="13.42578125" bestFit="1" customWidth="1"/>
    <col min="13" max="13" width="21.7109375" bestFit="1" customWidth="1"/>
    <col min="14" max="14" width="17.5703125" bestFit="1" customWidth="1"/>
    <col min="15" max="15" width="24.140625" bestFit="1" customWidth="1"/>
    <col min="16" max="16" width="15.85546875" bestFit="1" customWidth="1"/>
    <col min="17" max="17" width="13.42578125" bestFit="1" customWidth="1"/>
    <col min="18" max="18" width="21.7109375" bestFit="1" customWidth="1"/>
    <col min="19" max="19" width="17.5703125" bestFit="1" customWidth="1"/>
    <col min="20" max="20" width="24.140625" bestFit="1" customWidth="1"/>
    <col min="21" max="21" width="15.85546875" bestFit="1" customWidth="1"/>
    <col min="22" max="22" width="13.42578125" bestFit="1" customWidth="1"/>
    <col min="23" max="23" width="21.7109375" bestFit="1" customWidth="1"/>
    <col min="24" max="24" width="17.5703125" bestFit="1" customWidth="1"/>
    <col min="25" max="25" width="24.140625" bestFit="1" customWidth="1"/>
    <col min="26" max="26" width="15.85546875" bestFit="1" customWidth="1"/>
    <col min="27" max="27" width="14" bestFit="1" customWidth="1"/>
    <col min="28" max="28" width="21.7109375" bestFit="1" customWidth="1"/>
    <col min="29" max="29" width="17.5703125" bestFit="1" customWidth="1"/>
    <col min="30" max="30" width="24.140625" bestFit="1" customWidth="1"/>
    <col min="31" max="31" width="15.85546875" bestFit="1" customWidth="1"/>
    <col min="32" max="32" width="13.42578125" bestFit="1" customWidth="1"/>
    <col min="33" max="33" width="21.7109375" bestFit="1" customWidth="1"/>
    <col min="34" max="34" width="17.5703125" bestFit="1" customWidth="1"/>
    <col min="35" max="35" width="24.140625" bestFit="1" customWidth="1"/>
    <col min="36" max="36" width="15.85546875" bestFit="1" customWidth="1"/>
    <col min="37" max="37" width="13.42578125" bestFit="1" customWidth="1"/>
    <col min="38" max="38" width="21.7109375" bestFit="1" customWidth="1"/>
    <col min="39" max="39" width="17.5703125" bestFit="1" customWidth="1"/>
    <col min="40" max="40" width="24.140625" bestFit="1" customWidth="1"/>
    <col min="41" max="41" width="15.85546875" bestFit="1" customWidth="1"/>
    <col min="42" max="42" width="21.5703125" bestFit="1" customWidth="1"/>
    <col min="43" max="43" width="29.7109375" bestFit="1" customWidth="1"/>
    <col min="44" max="44" width="25.5703125" bestFit="1" customWidth="1"/>
    <col min="45" max="45" width="32.28515625" bestFit="1" customWidth="1"/>
    <col min="46" max="46" width="24" bestFit="1" customWidth="1"/>
    <col min="47" max="47" width="24.140625" bestFit="1" customWidth="1"/>
    <col min="48" max="48" width="15.85546875" bestFit="1" customWidth="1"/>
    <col min="49" max="49" width="12.42578125" bestFit="1" customWidth="1"/>
    <col min="50" max="50" width="21.5703125" bestFit="1" customWidth="1"/>
    <col min="51" max="51" width="29.7109375" bestFit="1" customWidth="1"/>
    <col min="52" max="52" width="25.5703125" bestFit="1" customWidth="1"/>
    <col min="53" max="53" width="32.28515625" bestFit="1" customWidth="1"/>
    <col min="54" max="54" width="24" bestFit="1" customWidth="1"/>
    <col min="55" max="55" width="20.42578125" bestFit="1" customWidth="1"/>
    <col min="56" max="88" width="6.140625" bestFit="1" customWidth="1"/>
    <col min="89" max="89" width="7.140625" bestFit="1" customWidth="1"/>
    <col min="90" max="90" width="39.28515625" bestFit="1" customWidth="1"/>
    <col min="91" max="91" width="42.7109375" bestFit="1" customWidth="1"/>
  </cols>
  <sheetData>
    <row r="29" spans="19:21" x14ac:dyDescent="0.25">
      <c r="S29" s="15"/>
      <c r="T29" s="15"/>
      <c r="U29" s="15"/>
    </row>
    <row r="30" spans="19:21" x14ac:dyDescent="0.25">
      <c r="S30" s="13"/>
      <c r="T30" s="13"/>
      <c r="U30" s="13"/>
    </row>
    <row r="33" spans="1:46" x14ac:dyDescent="0.25">
      <c r="T33" s="14"/>
      <c r="U33" s="14"/>
    </row>
    <row r="36" spans="1:46" x14ac:dyDescent="0.25">
      <c r="A36" s="11" t="s">
        <v>176</v>
      </c>
      <c r="B36" s="11"/>
      <c r="C36" s="11"/>
      <c r="D36" s="11"/>
    </row>
    <row r="37" spans="1:46" ht="18.75" customHeight="1" x14ac:dyDescent="0.25"/>
    <row r="38" spans="1:46" x14ac:dyDescent="0.25">
      <c r="B38" s="8" t="s">
        <v>184</v>
      </c>
    </row>
    <row r="39" spans="1:46" x14ac:dyDescent="0.25">
      <c r="G39" t="s">
        <v>144</v>
      </c>
      <c r="L39" t="s">
        <v>145</v>
      </c>
      <c r="Q39" t="s">
        <v>148</v>
      </c>
      <c r="V39" t="s">
        <v>149</v>
      </c>
      <c r="AA39" t="s">
        <v>143</v>
      </c>
      <c r="AF39" t="s">
        <v>140</v>
      </c>
      <c r="AK39" t="s">
        <v>142</v>
      </c>
      <c r="AP39" t="s">
        <v>185</v>
      </c>
      <c r="AQ39" t="s">
        <v>186</v>
      </c>
      <c r="AR39" t="s">
        <v>187</v>
      </c>
      <c r="AS39" t="s">
        <v>188</v>
      </c>
      <c r="AT39" t="s">
        <v>189</v>
      </c>
    </row>
    <row r="40" spans="1:46" x14ac:dyDescent="0.25">
      <c r="A40" s="8" t="s">
        <v>177</v>
      </c>
      <c r="B40" t="s">
        <v>179</v>
      </c>
      <c r="C40" t="s">
        <v>180</v>
      </c>
      <c r="D40" t="s">
        <v>181</v>
      </c>
      <c r="E40" t="s">
        <v>182</v>
      </c>
      <c r="F40" t="s">
        <v>183</v>
      </c>
      <c r="G40" t="s">
        <v>179</v>
      </c>
      <c r="H40" t="s">
        <v>180</v>
      </c>
      <c r="I40" t="s">
        <v>181</v>
      </c>
      <c r="J40" t="s">
        <v>182</v>
      </c>
      <c r="K40" t="s">
        <v>183</v>
      </c>
      <c r="L40" t="s">
        <v>179</v>
      </c>
      <c r="M40" t="s">
        <v>180</v>
      </c>
      <c r="N40" t="s">
        <v>181</v>
      </c>
      <c r="O40" t="s">
        <v>182</v>
      </c>
      <c r="P40" t="s">
        <v>183</v>
      </c>
      <c r="Q40" t="s">
        <v>179</v>
      </c>
      <c r="R40" t="s">
        <v>180</v>
      </c>
      <c r="S40" t="s">
        <v>181</v>
      </c>
      <c r="T40" t="s">
        <v>182</v>
      </c>
      <c r="U40" t="s">
        <v>183</v>
      </c>
      <c r="V40" t="s">
        <v>179</v>
      </c>
      <c r="W40" t="s">
        <v>180</v>
      </c>
      <c r="X40" t="s">
        <v>181</v>
      </c>
      <c r="Y40" t="s">
        <v>182</v>
      </c>
      <c r="Z40" t="s">
        <v>183</v>
      </c>
      <c r="AA40" t="s">
        <v>179</v>
      </c>
      <c r="AB40" t="s">
        <v>180</v>
      </c>
      <c r="AC40" t="s">
        <v>181</v>
      </c>
      <c r="AD40" t="s">
        <v>182</v>
      </c>
      <c r="AE40" t="s">
        <v>183</v>
      </c>
      <c r="AF40" t="s">
        <v>179</v>
      </c>
      <c r="AG40" t="s">
        <v>180</v>
      </c>
      <c r="AH40" t="s">
        <v>181</v>
      </c>
      <c r="AI40" t="s">
        <v>182</v>
      </c>
      <c r="AJ40" t="s">
        <v>183</v>
      </c>
      <c r="AK40" t="s">
        <v>179</v>
      </c>
      <c r="AL40" t="s">
        <v>180</v>
      </c>
      <c r="AM40" t="s">
        <v>181</v>
      </c>
      <c r="AN40" t="s">
        <v>182</v>
      </c>
      <c r="AO40" t="s">
        <v>183</v>
      </c>
    </row>
    <row r="41" spans="1:46" x14ac:dyDescent="0.25">
      <c r="A41" s="9" t="s">
        <v>178</v>
      </c>
      <c r="B41">
        <v>0</v>
      </c>
      <c r="C41">
        <v>0</v>
      </c>
      <c r="D41">
        <v>0</v>
      </c>
      <c r="E41">
        <v>0</v>
      </c>
      <c r="F41">
        <v>1</v>
      </c>
      <c r="AP41">
        <v>0</v>
      </c>
      <c r="AQ41">
        <v>0</v>
      </c>
      <c r="AR41">
        <v>0</v>
      </c>
      <c r="AS41">
        <v>0</v>
      </c>
      <c r="AT41">
        <v>1</v>
      </c>
    </row>
    <row r="42" spans="1:46" x14ac:dyDescent="0.25">
      <c r="A42" s="9" t="s">
        <v>92</v>
      </c>
      <c r="B42">
        <v>0</v>
      </c>
      <c r="C42">
        <v>0</v>
      </c>
      <c r="D42">
        <v>1</v>
      </c>
      <c r="E42">
        <v>0</v>
      </c>
      <c r="F42">
        <v>0</v>
      </c>
      <c r="AP42">
        <v>0</v>
      </c>
      <c r="AQ42">
        <v>0</v>
      </c>
      <c r="AR42">
        <v>1</v>
      </c>
      <c r="AS42">
        <v>0</v>
      </c>
      <c r="AT42">
        <v>0</v>
      </c>
    </row>
    <row r="43" spans="1:46" x14ac:dyDescent="0.25">
      <c r="A43" s="9" t="s">
        <v>55</v>
      </c>
      <c r="AF43">
        <v>10</v>
      </c>
      <c r="AG43">
        <v>0</v>
      </c>
      <c r="AH43">
        <v>3</v>
      </c>
      <c r="AI43">
        <v>0</v>
      </c>
      <c r="AJ43">
        <v>5</v>
      </c>
      <c r="AP43">
        <v>10</v>
      </c>
      <c r="AQ43">
        <v>0</v>
      </c>
      <c r="AR43">
        <v>3</v>
      </c>
      <c r="AS43">
        <v>0</v>
      </c>
      <c r="AT43">
        <v>5</v>
      </c>
    </row>
    <row r="44" spans="1:46" x14ac:dyDescent="0.25">
      <c r="A44" s="9" t="s">
        <v>45</v>
      </c>
      <c r="AF44">
        <v>4</v>
      </c>
      <c r="AG44">
        <v>0</v>
      </c>
      <c r="AH44">
        <v>1</v>
      </c>
      <c r="AI44">
        <v>0</v>
      </c>
      <c r="AJ44">
        <v>3</v>
      </c>
      <c r="AP44">
        <v>4</v>
      </c>
      <c r="AQ44">
        <v>0</v>
      </c>
      <c r="AR44">
        <v>1</v>
      </c>
      <c r="AS44">
        <v>0</v>
      </c>
      <c r="AT44">
        <v>3</v>
      </c>
    </row>
    <row r="45" spans="1:46" x14ac:dyDescent="0.25">
      <c r="A45" s="9" t="s">
        <v>97</v>
      </c>
      <c r="AA45">
        <v>3</v>
      </c>
      <c r="AB45">
        <v>0</v>
      </c>
      <c r="AC45">
        <v>0</v>
      </c>
      <c r="AD45">
        <v>0</v>
      </c>
      <c r="AE45">
        <v>2</v>
      </c>
      <c r="AP45">
        <v>3</v>
      </c>
      <c r="AQ45">
        <v>0</v>
      </c>
      <c r="AR45">
        <v>0</v>
      </c>
      <c r="AS45">
        <v>0</v>
      </c>
      <c r="AT45">
        <v>2</v>
      </c>
    </row>
    <row r="46" spans="1:46" x14ac:dyDescent="0.25">
      <c r="A46" s="9" t="s">
        <v>31</v>
      </c>
      <c r="AF46">
        <v>1</v>
      </c>
      <c r="AG46">
        <v>0</v>
      </c>
      <c r="AH46">
        <v>0</v>
      </c>
      <c r="AI46">
        <v>0</v>
      </c>
      <c r="AJ46">
        <v>1</v>
      </c>
      <c r="AP46">
        <v>1</v>
      </c>
      <c r="AQ46">
        <v>0</v>
      </c>
      <c r="AR46">
        <v>0</v>
      </c>
      <c r="AS46">
        <v>0</v>
      </c>
      <c r="AT46">
        <v>1</v>
      </c>
    </row>
    <row r="47" spans="1:46" x14ac:dyDescent="0.25">
      <c r="A47" s="9" t="s">
        <v>73</v>
      </c>
      <c r="G47">
        <v>0</v>
      </c>
      <c r="H47">
        <v>0</v>
      </c>
      <c r="I47">
        <v>0</v>
      </c>
      <c r="J47">
        <v>0</v>
      </c>
      <c r="K47">
        <v>1</v>
      </c>
      <c r="AP47">
        <v>0</v>
      </c>
      <c r="AQ47">
        <v>0</v>
      </c>
      <c r="AR47">
        <v>0</v>
      </c>
      <c r="AS47">
        <v>0</v>
      </c>
      <c r="AT47">
        <v>1</v>
      </c>
    </row>
    <row r="48" spans="1:46" x14ac:dyDescent="0.25">
      <c r="A48" s="9" t="s">
        <v>51</v>
      </c>
      <c r="AF48">
        <v>2</v>
      </c>
      <c r="AG48">
        <v>1</v>
      </c>
      <c r="AH48">
        <v>3</v>
      </c>
      <c r="AI48">
        <v>0</v>
      </c>
      <c r="AJ48">
        <v>2</v>
      </c>
      <c r="AP48">
        <v>2</v>
      </c>
      <c r="AQ48">
        <v>1</v>
      </c>
      <c r="AR48">
        <v>3</v>
      </c>
      <c r="AS48">
        <v>0</v>
      </c>
      <c r="AT48">
        <v>2</v>
      </c>
    </row>
    <row r="49" spans="1:46" x14ac:dyDescent="0.25">
      <c r="A49" s="9" t="s">
        <v>98</v>
      </c>
      <c r="AA49">
        <v>1</v>
      </c>
      <c r="AB49">
        <v>1</v>
      </c>
      <c r="AC49">
        <v>0</v>
      </c>
      <c r="AD49">
        <v>0</v>
      </c>
      <c r="AE49">
        <v>0</v>
      </c>
      <c r="AP49">
        <v>1</v>
      </c>
      <c r="AQ49">
        <v>1</v>
      </c>
      <c r="AR49">
        <v>0</v>
      </c>
      <c r="AS49">
        <v>0</v>
      </c>
      <c r="AT49">
        <v>0</v>
      </c>
    </row>
    <row r="50" spans="1:46" x14ac:dyDescent="0.25">
      <c r="A50" s="9" t="s">
        <v>28</v>
      </c>
      <c r="AA50">
        <v>0</v>
      </c>
      <c r="AB50">
        <v>0</v>
      </c>
      <c r="AC50">
        <v>1</v>
      </c>
      <c r="AD50">
        <v>0</v>
      </c>
      <c r="AE50">
        <v>3</v>
      </c>
      <c r="AP50">
        <v>0</v>
      </c>
      <c r="AQ50">
        <v>0</v>
      </c>
      <c r="AR50">
        <v>1</v>
      </c>
      <c r="AS50">
        <v>0</v>
      </c>
      <c r="AT50">
        <v>3</v>
      </c>
    </row>
    <row r="51" spans="1:46" x14ac:dyDescent="0.25">
      <c r="A51" s="9" t="s">
        <v>110</v>
      </c>
      <c r="L51">
        <v>1</v>
      </c>
      <c r="M51">
        <v>0</v>
      </c>
      <c r="N51">
        <v>1</v>
      </c>
      <c r="O51">
        <v>0</v>
      </c>
      <c r="P51">
        <v>0</v>
      </c>
      <c r="AP51">
        <v>1</v>
      </c>
      <c r="AQ51">
        <v>0</v>
      </c>
      <c r="AR51">
        <v>1</v>
      </c>
      <c r="AS51">
        <v>0</v>
      </c>
      <c r="AT51">
        <v>0</v>
      </c>
    </row>
    <row r="52" spans="1:46" x14ac:dyDescent="0.25">
      <c r="A52" s="9" t="s">
        <v>122</v>
      </c>
      <c r="AF52">
        <v>0</v>
      </c>
      <c r="AG52">
        <v>0</v>
      </c>
      <c r="AH52">
        <v>0</v>
      </c>
      <c r="AI52">
        <v>0</v>
      </c>
      <c r="AJ52">
        <v>0</v>
      </c>
      <c r="AP52">
        <v>0</v>
      </c>
      <c r="AQ52">
        <v>0</v>
      </c>
      <c r="AR52">
        <v>0</v>
      </c>
      <c r="AS52">
        <v>0</v>
      </c>
      <c r="AT52">
        <v>0</v>
      </c>
    </row>
    <row r="53" spans="1:46" x14ac:dyDescent="0.25">
      <c r="A53" s="9" t="s">
        <v>114</v>
      </c>
      <c r="AF53">
        <v>1</v>
      </c>
      <c r="AG53">
        <v>0</v>
      </c>
      <c r="AH53">
        <v>1</v>
      </c>
      <c r="AI53">
        <v>0</v>
      </c>
      <c r="AJ53">
        <v>0</v>
      </c>
      <c r="AP53">
        <v>1</v>
      </c>
      <c r="AQ53">
        <v>0</v>
      </c>
      <c r="AR53">
        <v>1</v>
      </c>
      <c r="AS53">
        <v>0</v>
      </c>
      <c r="AT53">
        <v>0</v>
      </c>
    </row>
    <row r="54" spans="1:46" x14ac:dyDescent="0.25">
      <c r="A54" s="9" t="s">
        <v>132</v>
      </c>
      <c r="AF54">
        <v>1</v>
      </c>
      <c r="AG54">
        <v>0</v>
      </c>
      <c r="AH54">
        <v>0</v>
      </c>
      <c r="AI54">
        <v>0</v>
      </c>
      <c r="AJ54">
        <v>0</v>
      </c>
      <c r="AP54">
        <v>1</v>
      </c>
      <c r="AQ54">
        <v>0</v>
      </c>
      <c r="AR54">
        <v>0</v>
      </c>
      <c r="AS54">
        <v>0</v>
      </c>
      <c r="AT54">
        <v>0</v>
      </c>
    </row>
    <row r="55" spans="1:46" x14ac:dyDescent="0.25">
      <c r="A55" s="9" t="s">
        <v>36</v>
      </c>
      <c r="AF55">
        <v>33</v>
      </c>
      <c r="AG55">
        <v>1</v>
      </c>
      <c r="AH55">
        <v>5</v>
      </c>
      <c r="AI55">
        <v>0</v>
      </c>
      <c r="AJ55">
        <v>8</v>
      </c>
      <c r="AP55">
        <v>33</v>
      </c>
      <c r="AQ55">
        <v>1</v>
      </c>
      <c r="AR55">
        <v>5</v>
      </c>
      <c r="AS55">
        <v>0</v>
      </c>
      <c r="AT55">
        <v>8</v>
      </c>
    </row>
    <row r="56" spans="1:46" x14ac:dyDescent="0.25">
      <c r="A56" s="9" t="s">
        <v>75</v>
      </c>
      <c r="AF56">
        <v>3</v>
      </c>
      <c r="AG56">
        <v>0</v>
      </c>
      <c r="AH56">
        <v>0</v>
      </c>
      <c r="AI56">
        <v>0</v>
      </c>
      <c r="AJ56">
        <v>0</v>
      </c>
      <c r="AP56">
        <v>3</v>
      </c>
      <c r="AQ56">
        <v>0</v>
      </c>
      <c r="AR56">
        <v>0</v>
      </c>
      <c r="AS56">
        <v>0</v>
      </c>
      <c r="AT56">
        <v>0</v>
      </c>
    </row>
    <row r="57" spans="1:46" x14ac:dyDescent="0.25">
      <c r="A57" s="9" t="s">
        <v>50</v>
      </c>
      <c r="AF57">
        <v>1</v>
      </c>
      <c r="AG57">
        <v>0</v>
      </c>
      <c r="AH57">
        <v>1</v>
      </c>
      <c r="AI57">
        <v>0</v>
      </c>
      <c r="AJ57">
        <v>0</v>
      </c>
      <c r="AP57">
        <v>1</v>
      </c>
      <c r="AQ57">
        <v>0</v>
      </c>
      <c r="AR57">
        <v>1</v>
      </c>
      <c r="AS57">
        <v>0</v>
      </c>
      <c r="AT57">
        <v>0</v>
      </c>
    </row>
    <row r="58" spans="1:46" x14ac:dyDescent="0.25">
      <c r="A58" s="9" t="s">
        <v>81</v>
      </c>
      <c r="AF58">
        <v>3</v>
      </c>
      <c r="AG58">
        <v>0</v>
      </c>
      <c r="AH58">
        <v>2</v>
      </c>
      <c r="AI58">
        <v>0</v>
      </c>
      <c r="AJ58">
        <v>0</v>
      </c>
      <c r="AP58">
        <v>3</v>
      </c>
      <c r="AQ58">
        <v>0</v>
      </c>
      <c r="AR58">
        <v>2</v>
      </c>
      <c r="AS58">
        <v>0</v>
      </c>
      <c r="AT58">
        <v>0</v>
      </c>
    </row>
    <row r="59" spans="1:46" x14ac:dyDescent="0.25">
      <c r="A59" s="9" t="s">
        <v>34</v>
      </c>
      <c r="L59">
        <v>1</v>
      </c>
      <c r="M59">
        <v>0</v>
      </c>
      <c r="N59">
        <v>1</v>
      </c>
      <c r="O59">
        <v>0</v>
      </c>
      <c r="P59">
        <v>0</v>
      </c>
      <c r="AP59">
        <v>1</v>
      </c>
      <c r="AQ59">
        <v>0</v>
      </c>
      <c r="AR59">
        <v>1</v>
      </c>
      <c r="AS59">
        <v>0</v>
      </c>
      <c r="AT59">
        <v>0</v>
      </c>
    </row>
    <row r="60" spans="1:46" x14ac:dyDescent="0.25">
      <c r="A60" s="9" t="s">
        <v>49</v>
      </c>
      <c r="L60">
        <v>4</v>
      </c>
      <c r="M60">
        <v>0</v>
      </c>
      <c r="N60">
        <v>1</v>
      </c>
      <c r="O60">
        <v>0</v>
      </c>
      <c r="P60">
        <v>7</v>
      </c>
      <c r="AP60">
        <v>4</v>
      </c>
      <c r="AQ60">
        <v>0</v>
      </c>
      <c r="AR60">
        <v>1</v>
      </c>
      <c r="AS60">
        <v>0</v>
      </c>
      <c r="AT60">
        <v>7</v>
      </c>
    </row>
    <row r="61" spans="1:46" x14ac:dyDescent="0.25">
      <c r="A61" s="9" t="s">
        <v>40</v>
      </c>
      <c r="AK61">
        <v>8</v>
      </c>
      <c r="AL61">
        <v>0</v>
      </c>
      <c r="AM61">
        <v>1</v>
      </c>
      <c r="AN61">
        <v>0</v>
      </c>
      <c r="AO61">
        <v>7</v>
      </c>
      <c r="AP61">
        <v>8</v>
      </c>
      <c r="AQ61">
        <v>0</v>
      </c>
      <c r="AR61">
        <v>1</v>
      </c>
      <c r="AS61">
        <v>0</v>
      </c>
      <c r="AT61">
        <v>7</v>
      </c>
    </row>
    <row r="62" spans="1:46" x14ac:dyDescent="0.25">
      <c r="A62" s="9" t="s">
        <v>71</v>
      </c>
      <c r="L62">
        <v>3</v>
      </c>
      <c r="M62">
        <v>0</v>
      </c>
      <c r="N62">
        <v>2</v>
      </c>
      <c r="O62">
        <v>0</v>
      </c>
      <c r="P62">
        <v>6</v>
      </c>
      <c r="AP62">
        <v>3</v>
      </c>
      <c r="AQ62">
        <v>0</v>
      </c>
      <c r="AR62">
        <v>2</v>
      </c>
      <c r="AS62">
        <v>0</v>
      </c>
      <c r="AT62">
        <v>6</v>
      </c>
    </row>
    <row r="63" spans="1:46" x14ac:dyDescent="0.25">
      <c r="A63" s="9" t="s">
        <v>38</v>
      </c>
      <c r="L63">
        <v>8</v>
      </c>
      <c r="M63">
        <v>0</v>
      </c>
      <c r="N63">
        <v>1</v>
      </c>
      <c r="O63">
        <v>0</v>
      </c>
      <c r="P63">
        <v>0</v>
      </c>
      <c r="AP63">
        <v>8</v>
      </c>
      <c r="AQ63">
        <v>0</v>
      </c>
      <c r="AR63">
        <v>1</v>
      </c>
      <c r="AS63">
        <v>0</v>
      </c>
      <c r="AT63">
        <v>0</v>
      </c>
    </row>
    <row r="64" spans="1:46" x14ac:dyDescent="0.25">
      <c r="A64" s="9" t="s">
        <v>78</v>
      </c>
      <c r="L64">
        <v>0</v>
      </c>
      <c r="M64">
        <v>0</v>
      </c>
      <c r="N64">
        <v>1</v>
      </c>
      <c r="O64">
        <v>0</v>
      </c>
      <c r="P64">
        <v>0</v>
      </c>
      <c r="AP64">
        <v>0</v>
      </c>
      <c r="AQ64">
        <v>0</v>
      </c>
      <c r="AR64">
        <v>1</v>
      </c>
      <c r="AS64">
        <v>0</v>
      </c>
      <c r="AT64">
        <v>0</v>
      </c>
    </row>
    <row r="65" spans="1:46" x14ac:dyDescent="0.25">
      <c r="A65" s="9" t="s">
        <v>58</v>
      </c>
      <c r="Q65">
        <v>4</v>
      </c>
      <c r="R65">
        <v>0</v>
      </c>
      <c r="S65">
        <v>2</v>
      </c>
      <c r="T65">
        <v>0</v>
      </c>
      <c r="U65">
        <v>1</v>
      </c>
      <c r="AP65">
        <v>4</v>
      </c>
      <c r="AQ65">
        <v>0</v>
      </c>
      <c r="AR65">
        <v>2</v>
      </c>
      <c r="AS65">
        <v>0</v>
      </c>
      <c r="AT65">
        <v>1</v>
      </c>
    </row>
    <row r="66" spans="1:46" x14ac:dyDescent="0.25">
      <c r="A66" s="9" t="s">
        <v>70</v>
      </c>
      <c r="AF66">
        <v>4</v>
      </c>
      <c r="AG66">
        <v>0</v>
      </c>
      <c r="AH66">
        <v>1</v>
      </c>
      <c r="AI66">
        <v>0</v>
      </c>
      <c r="AJ66">
        <v>5</v>
      </c>
      <c r="AP66">
        <v>4</v>
      </c>
      <c r="AQ66">
        <v>0</v>
      </c>
      <c r="AR66">
        <v>1</v>
      </c>
      <c r="AS66">
        <v>0</v>
      </c>
      <c r="AT66">
        <v>5</v>
      </c>
    </row>
    <row r="67" spans="1:46" x14ac:dyDescent="0.25">
      <c r="A67" s="9" t="s">
        <v>104</v>
      </c>
      <c r="AF67">
        <v>4</v>
      </c>
      <c r="AG67">
        <v>0</v>
      </c>
      <c r="AH67">
        <v>0</v>
      </c>
      <c r="AI67">
        <v>0</v>
      </c>
      <c r="AJ67">
        <v>3</v>
      </c>
      <c r="AP67">
        <v>4</v>
      </c>
      <c r="AQ67">
        <v>0</v>
      </c>
      <c r="AR67">
        <v>0</v>
      </c>
      <c r="AS67">
        <v>0</v>
      </c>
      <c r="AT67">
        <v>3</v>
      </c>
    </row>
    <row r="68" spans="1:46" x14ac:dyDescent="0.25">
      <c r="A68" s="9" t="s">
        <v>68</v>
      </c>
      <c r="AA68">
        <v>13</v>
      </c>
      <c r="AB68">
        <v>0</v>
      </c>
      <c r="AC68">
        <v>2</v>
      </c>
      <c r="AD68">
        <v>0</v>
      </c>
      <c r="AE68">
        <v>11</v>
      </c>
      <c r="AP68">
        <v>13</v>
      </c>
      <c r="AQ68">
        <v>0</v>
      </c>
      <c r="AR68">
        <v>2</v>
      </c>
      <c r="AS68">
        <v>0</v>
      </c>
      <c r="AT68">
        <v>11</v>
      </c>
    </row>
    <row r="69" spans="1:46" x14ac:dyDescent="0.25">
      <c r="A69" s="9" t="s">
        <v>119</v>
      </c>
      <c r="V69">
        <v>2</v>
      </c>
      <c r="W69">
        <v>0</v>
      </c>
      <c r="X69">
        <v>0</v>
      </c>
      <c r="Y69">
        <v>0</v>
      </c>
      <c r="Z69">
        <v>0</v>
      </c>
      <c r="AP69">
        <v>2</v>
      </c>
      <c r="AQ69">
        <v>0</v>
      </c>
      <c r="AR69">
        <v>0</v>
      </c>
      <c r="AS69">
        <v>0</v>
      </c>
      <c r="AT69">
        <v>0</v>
      </c>
    </row>
    <row r="70" spans="1:46" x14ac:dyDescent="0.25">
      <c r="A70" s="9" t="s">
        <v>128</v>
      </c>
      <c r="AF70">
        <v>1</v>
      </c>
      <c r="AG70">
        <v>0</v>
      </c>
      <c r="AH70">
        <v>0</v>
      </c>
      <c r="AI70">
        <v>0</v>
      </c>
      <c r="AJ70">
        <v>1</v>
      </c>
      <c r="AP70">
        <v>1</v>
      </c>
      <c r="AQ70">
        <v>0</v>
      </c>
      <c r="AR70">
        <v>0</v>
      </c>
      <c r="AS70">
        <v>0</v>
      </c>
      <c r="AT70">
        <v>1</v>
      </c>
    </row>
    <row r="71" spans="1:46" x14ac:dyDescent="0.25">
      <c r="A71" s="9" t="s">
        <v>48</v>
      </c>
      <c r="AF71">
        <v>5</v>
      </c>
      <c r="AG71">
        <v>0</v>
      </c>
      <c r="AH71">
        <v>0</v>
      </c>
      <c r="AI71">
        <v>0</v>
      </c>
      <c r="AJ71">
        <v>2</v>
      </c>
      <c r="AP71">
        <v>5</v>
      </c>
      <c r="AQ71">
        <v>0</v>
      </c>
      <c r="AR71">
        <v>0</v>
      </c>
      <c r="AS71">
        <v>0</v>
      </c>
      <c r="AT71">
        <v>2</v>
      </c>
    </row>
    <row r="72" spans="1:46" x14ac:dyDescent="0.25">
      <c r="A72" s="9" t="s">
        <v>123</v>
      </c>
      <c r="AF72">
        <v>1</v>
      </c>
      <c r="AG72">
        <v>0</v>
      </c>
      <c r="AH72">
        <v>0</v>
      </c>
      <c r="AI72">
        <v>0</v>
      </c>
      <c r="AJ72">
        <v>1</v>
      </c>
      <c r="AP72">
        <v>1</v>
      </c>
      <c r="AQ72">
        <v>0</v>
      </c>
      <c r="AR72">
        <v>0</v>
      </c>
      <c r="AS72">
        <v>0</v>
      </c>
      <c r="AT72">
        <v>1</v>
      </c>
    </row>
    <row r="73" spans="1:46" x14ac:dyDescent="0.25">
      <c r="A73" s="9" t="s">
        <v>46</v>
      </c>
      <c r="G73">
        <v>1</v>
      </c>
      <c r="H73">
        <v>0</v>
      </c>
      <c r="I73">
        <v>0</v>
      </c>
      <c r="J73">
        <v>0</v>
      </c>
      <c r="K73">
        <v>2</v>
      </c>
      <c r="AP73">
        <v>1</v>
      </c>
      <c r="AQ73">
        <v>0</v>
      </c>
      <c r="AR73">
        <v>0</v>
      </c>
      <c r="AS73">
        <v>0</v>
      </c>
      <c r="AT73">
        <v>2</v>
      </c>
    </row>
    <row r="74" spans="1:46" x14ac:dyDescent="0.25">
      <c r="A74" s="9" t="s">
        <v>100</v>
      </c>
      <c r="AF74">
        <v>1</v>
      </c>
      <c r="AG74">
        <v>0</v>
      </c>
      <c r="AH74">
        <v>0</v>
      </c>
      <c r="AI74">
        <v>0</v>
      </c>
      <c r="AJ74">
        <v>2</v>
      </c>
      <c r="AP74">
        <v>1</v>
      </c>
      <c r="AQ74">
        <v>0</v>
      </c>
      <c r="AR74">
        <v>0</v>
      </c>
      <c r="AS74">
        <v>0</v>
      </c>
      <c r="AT74">
        <v>2</v>
      </c>
    </row>
    <row r="75" spans="1:46" x14ac:dyDescent="0.25">
      <c r="A75" s="9" t="s">
        <v>106</v>
      </c>
      <c r="AF75">
        <v>12</v>
      </c>
      <c r="AG75">
        <v>1</v>
      </c>
      <c r="AH75">
        <v>0</v>
      </c>
      <c r="AI75">
        <v>0</v>
      </c>
      <c r="AJ75">
        <v>3</v>
      </c>
      <c r="AP75">
        <v>12</v>
      </c>
      <c r="AQ75">
        <v>1</v>
      </c>
      <c r="AR75">
        <v>0</v>
      </c>
      <c r="AS75">
        <v>0</v>
      </c>
      <c r="AT75">
        <v>3</v>
      </c>
    </row>
    <row r="76" spans="1:46" x14ac:dyDescent="0.25">
      <c r="A76" s="9" t="s">
        <v>94</v>
      </c>
      <c r="V76">
        <v>3</v>
      </c>
      <c r="W76">
        <v>0</v>
      </c>
      <c r="X76">
        <v>0</v>
      </c>
      <c r="Y76">
        <v>0</v>
      </c>
      <c r="Z76">
        <v>2</v>
      </c>
      <c r="AP76">
        <v>3</v>
      </c>
      <c r="AQ76">
        <v>0</v>
      </c>
      <c r="AR76">
        <v>0</v>
      </c>
      <c r="AS76">
        <v>0</v>
      </c>
      <c r="AT76">
        <v>2</v>
      </c>
    </row>
    <row r="77" spans="1:46" x14ac:dyDescent="0.25">
      <c r="A77" s="9" t="s">
        <v>42</v>
      </c>
      <c r="AA77">
        <v>0</v>
      </c>
      <c r="AB77">
        <v>0</v>
      </c>
      <c r="AC77">
        <v>0</v>
      </c>
      <c r="AD77">
        <v>0</v>
      </c>
      <c r="AE77">
        <v>1</v>
      </c>
      <c r="AP77">
        <v>0</v>
      </c>
      <c r="AQ77">
        <v>0</v>
      </c>
      <c r="AR77">
        <v>0</v>
      </c>
      <c r="AS77">
        <v>0</v>
      </c>
      <c r="AT77">
        <v>1</v>
      </c>
    </row>
    <row r="78" spans="1:46" x14ac:dyDescent="0.25">
      <c r="A78" s="9" t="s">
        <v>84</v>
      </c>
      <c r="AF78">
        <v>1</v>
      </c>
      <c r="AG78">
        <v>0</v>
      </c>
      <c r="AH78">
        <v>0</v>
      </c>
      <c r="AI78">
        <v>0</v>
      </c>
      <c r="AJ78">
        <v>1</v>
      </c>
      <c r="AP78">
        <v>1</v>
      </c>
      <c r="AQ78">
        <v>0</v>
      </c>
      <c r="AR78">
        <v>0</v>
      </c>
      <c r="AS78">
        <v>0</v>
      </c>
      <c r="AT78">
        <v>1</v>
      </c>
    </row>
    <row r="79" spans="1:46" x14ac:dyDescent="0.25">
      <c r="A79" s="9" t="s">
        <v>74</v>
      </c>
      <c r="AA79">
        <v>4</v>
      </c>
      <c r="AB79">
        <v>0</v>
      </c>
      <c r="AC79">
        <v>0</v>
      </c>
      <c r="AD79">
        <v>0</v>
      </c>
      <c r="AE79">
        <v>1</v>
      </c>
      <c r="AP79">
        <v>4</v>
      </c>
      <c r="AQ79">
        <v>0</v>
      </c>
      <c r="AR79">
        <v>0</v>
      </c>
      <c r="AS79">
        <v>0</v>
      </c>
      <c r="AT79">
        <v>1</v>
      </c>
    </row>
    <row r="80" spans="1:46" x14ac:dyDescent="0.25">
      <c r="A80" s="9" t="s">
        <v>41</v>
      </c>
      <c r="AA80">
        <v>7</v>
      </c>
      <c r="AB80">
        <v>0</v>
      </c>
      <c r="AC80">
        <v>2</v>
      </c>
      <c r="AD80">
        <v>0</v>
      </c>
      <c r="AE80">
        <v>7</v>
      </c>
      <c r="AP80">
        <v>7</v>
      </c>
      <c r="AQ80">
        <v>0</v>
      </c>
      <c r="AR80">
        <v>2</v>
      </c>
      <c r="AS80">
        <v>0</v>
      </c>
      <c r="AT80">
        <v>7</v>
      </c>
    </row>
    <row r="81" spans="1:46" x14ac:dyDescent="0.25">
      <c r="A81" s="9" t="s">
        <v>56</v>
      </c>
      <c r="AF81">
        <v>19</v>
      </c>
      <c r="AG81">
        <v>0</v>
      </c>
      <c r="AH81">
        <v>4</v>
      </c>
      <c r="AI81">
        <v>0</v>
      </c>
      <c r="AJ81">
        <v>12</v>
      </c>
      <c r="AP81">
        <v>19</v>
      </c>
      <c r="AQ81">
        <v>0</v>
      </c>
      <c r="AR81">
        <v>4</v>
      </c>
      <c r="AS81">
        <v>0</v>
      </c>
      <c r="AT81">
        <v>12</v>
      </c>
    </row>
    <row r="82" spans="1:46" x14ac:dyDescent="0.25">
      <c r="A82" s="9" t="s">
        <v>130</v>
      </c>
      <c r="AF82">
        <v>0</v>
      </c>
      <c r="AG82">
        <v>0</v>
      </c>
      <c r="AH82">
        <v>0</v>
      </c>
      <c r="AI82">
        <v>0</v>
      </c>
      <c r="AJ82">
        <v>1</v>
      </c>
      <c r="AP82">
        <v>0</v>
      </c>
      <c r="AQ82">
        <v>0</v>
      </c>
      <c r="AR82">
        <v>0</v>
      </c>
      <c r="AS82">
        <v>0</v>
      </c>
      <c r="AT82">
        <v>1</v>
      </c>
    </row>
    <row r="83" spans="1:46" x14ac:dyDescent="0.25">
      <c r="A83" s="9" t="s">
        <v>109</v>
      </c>
      <c r="AF83">
        <v>2</v>
      </c>
      <c r="AG83">
        <v>0</v>
      </c>
      <c r="AH83">
        <v>0</v>
      </c>
      <c r="AI83">
        <v>0</v>
      </c>
      <c r="AJ83">
        <v>1</v>
      </c>
      <c r="AP83">
        <v>2</v>
      </c>
      <c r="AQ83">
        <v>0</v>
      </c>
      <c r="AR83">
        <v>0</v>
      </c>
      <c r="AS83">
        <v>0</v>
      </c>
      <c r="AT83">
        <v>1</v>
      </c>
    </row>
    <row r="84" spans="1:46" x14ac:dyDescent="0.25">
      <c r="A84" s="9" t="s">
        <v>103</v>
      </c>
      <c r="L84">
        <v>0</v>
      </c>
      <c r="M84">
        <v>0</v>
      </c>
      <c r="N84">
        <v>0</v>
      </c>
      <c r="O84">
        <v>0</v>
      </c>
      <c r="P84">
        <v>1</v>
      </c>
      <c r="AP84">
        <v>0</v>
      </c>
      <c r="AQ84">
        <v>0</v>
      </c>
      <c r="AR84">
        <v>0</v>
      </c>
      <c r="AS84">
        <v>0</v>
      </c>
      <c r="AT84">
        <v>1</v>
      </c>
    </row>
    <row r="85" spans="1:46" x14ac:dyDescent="0.25">
      <c r="A85" s="9" t="s">
        <v>96</v>
      </c>
      <c r="AF85">
        <v>0</v>
      </c>
      <c r="AG85">
        <v>0</v>
      </c>
      <c r="AH85">
        <v>1</v>
      </c>
      <c r="AI85">
        <v>0</v>
      </c>
      <c r="AJ85">
        <v>1</v>
      </c>
      <c r="AP85">
        <v>0</v>
      </c>
      <c r="AQ85">
        <v>0</v>
      </c>
      <c r="AR85">
        <v>1</v>
      </c>
      <c r="AS85">
        <v>0</v>
      </c>
      <c r="AT85">
        <v>1</v>
      </c>
    </row>
    <row r="86" spans="1:46" x14ac:dyDescent="0.25">
      <c r="A86" s="9" t="s">
        <v>67</v>
      </c>
      <c r="AF86">
        <v>3</v>
      </c>
      <c r="AG86">
        <v>0</v>
      </c>
      <c r="AH86">
        <v>1</v>
      </c>
      <c r="AI86">
        <v>0</v>
      </c>
      <c r="AJ86">
        <v>3</v>
      </c>
      <c r="AP86">
        <v>3</v>
      </c>
      <c r="AQ86">
        <v>0</v>
      </c>
      <c r="AR86">
        <v>1</v>
      </c>
      <c r="AS86">
        <v>0</v>
      </c>
      <c r="AT86">
        <v>3</v>
      </c>
    </row>
    <row r="87" spans="1:46" x14ac:dyDescent="0.25">
      <c r="A87" s="9" t="s">
        <v>85</v>
      </c>
      <c r="AA87">
        <v>2</v>
      </c>
      <c r="AB87">
        <v>0</v>
      </c>
      <c r="AC87">
        <v>0</v>
      </c>
      <c r="AD87">
        <v>0</v>
      </c>
      <c r="AE87">
        <v>0</v>
      </c>
      <c r="AP87">
        <v>2</v>
      </c>
      <c r="AQ87">
        <v>0</v>
      </c>
      <c r="AR87">
        <v>0</v>
      </c>
      <c r="AS87">
        <v>0</v>
      </c>
      <c r="AT87">
        <v>0</v>
      </c>
    </row>
    <row r="88" spans="1:46" x14ac:dyDescent="0.25">
      <c r="A88" s="9" t="s">
        <v>87</v>
      </c>
      <c r="AF88">
        <v>6</v>
      </c>
      <c r="AG88">
        <v>0</v>
      </c>
      <c r="AH88">
        <v>1</v>
      </c>
      <c r="AI88">
        <v>0</v>
      </c>
      <c r="AJ88">
        <v>0</v>
      </c>
      <c r="AP88">
        <v>6</v>
      </c>
      <c r="AQ88">
        <v>0</v>
      </c>
      <c r="AR88">
        <v>1</v>
      </c>
      <c r="AS88">
        <v>0</v>
      </c>
      <c r="AT88">
        <v>0</v>
      </c>
    </row>
    <row r="89" spans="1:46" x14ac:dyDescent="0.25">
      <c r="A89" s="9" t="s">
        <v>66</v>
      </c>
      <c r="AA89">
        <v>14</v>
      </c>
      <c r="AB89">
        <v>0</v>
      </c>
      <c r="AC89">
        <v>1</v>
      </c>
      <c r="AD89">
        <v>0</v>
      </c>
      <c r="AE89">
        <v>4</v>
      </c>
      <c r="AP89">
        <v>14</v>
      </c>
      <c r="AQ89">
        <v>0</v>
      </c>
      <c r="AR89">
        <v>1</v>
      </c>
      <c r="AS89">
        <v>0</v>
      </c>
      <c r="AT89">
        <v>4</v>
      </c>
    </row>
    <row r="90" spans="1:46" x14ac:dyDescent="0.25">
      <c r="A90" s="9" t="s">
        <v>62</v>
      </c>
      <c r="AA90">
        <v>4</v>
      </c>
      <c r="AB90">
        <v>1</v>
      </c>
      <c r="AC90">
        <v>1</v>
      </c>
      <c r="AD90">
        <v>0</v>
      </c>
      <c r="AE90">
        <v>10</v>
      </c>
      <c r="AP90">
        <v>4</v>
      </c>
      <c r="AQ90">
        <v>1</v>
      </c>
      <c r="AR90">
        <v>1</v>
      </c>
      <c r="AS90">
        <v>0</v>
      </c>
      <c r="AT90">
        <v>10</v>
      </c>
    </row>
    <row r="91" spans="1:46" x14ac:dyDescent="0.25">
      <c r="A91" s="9" t="s">
        <v>60</v>
      </c>
      <c r="AF91">
        <v>0</v>
      </c>
      <c r="AG91">
        <v>0</v>
      </c>
      <c r="AH91">
        <v>0</v>
      </c>
      <c r="AI91">
        <v>0</v>
      </c>
      <c r="AJ91">
        <v>3</v>
      </c>
      <c r="AP91">
        <v>0</v>
      </c>
      <c r="AQ91">
        <v>0</v>
      </c>
      <c r="AR91">
        <v>0</v>
      </c>
      <c r="AS91">
        <v>0</v>
      </c>
      <c r="AT91">
        <v>3</v>
      </c>
    </row>
    <row r="92" spans="1:46" x14ac:dyDescent="0.25">
      <c r="A92" s="9" t="s">
        <v>82</v>
      </c>
      <c r="AA92">
        <v>2</v>
      </c>
      <c r="AB92">
        <v>0</v>
      </c>
      <c r="AC92">
        <v>1</v>
      </c>
      <c r="AD92">
        <v>0</v>
      </c>
      <c r="AE92">
        <v>1</v>
      </c>
      <c r="AP92">
        <v>2</v>
      </c>
      <c r="AQ92">
        <v>0</v>
      </c>
      <c r="AR92">
        <v>1</v>
      </c>
      <c r="AS92">
        <v>0</v>
      </c>
      <c r="AT92">
        <v>1</v>
      </c>
    </row>
    <row r="93" spans="1:46" x14ac:dyDescent="0.25">
      <c r="A93" s="9" t="s">
        <v>102</v>
      </c>
      <c r="AF93">
        <v>2</v>
      </c>
      <c r="AG93">
        <v>0</v>
      </c>
      <c r="AH93">
        <v>2</v>
      </c>
      <c r="AI93">
        <v>0</v>
      </c>
      <c r="AJ93">
        <v>0</v>
      </c>
      <c r="AP93">
        <v>2</v>
      </c>
      <c r="AQ93">
        <v>0</v>
      </c>
      <c r="AR93">
        <v>2</v>
      </c>
      <c r="AS93">
        <v>0</v>
      </c>
      <c r="AT93">
        <v>0</v>
      </c>
    </row>
    <row r="94" spans="1:46" x14ac:dyDescent="0.25">
      <c r="A94" s="9" t="s">
        <v>95</v>
      </c>
      <c r="AF94">
        <v>3</v>
      </c>
      <c r="AG94">
        <v>0</v>
      </c>
      <c r="AH94">
        <v>1</v>
      </c>
      <c r="AI94">
        <v>0</v>
      </c>
      <c r="AJ94">
        <v>1</v>
      </c>
      <c r="AP94">
        <v>3</v>
      </c>
      <c r="AQ94">
        <v>0</v>
      </c>
      <c r="AR94">
        <v>1</v>
      </c>
      <c r="AS94">
        <v>0</v>
      </c>
      <c r="AT94">
        <v>1</v>
      </c>
    </row>
    <row r="95" spans="1:46" x14ac:dyDescent="0.25">
      <c r="A95" s="9" t="s">
        <v>72</v>
      </c>
      <c r="AK95">
        <v>6</v>
      </c>
      <c r="AL95">
        <v>0</v>
      </c>
      <c r="AM95">
        <v>1</v>
      </c>
      <c r="AN95">
        <v>0</v>
      </c>
      <c r="AO95">
        <v>6</v>
      </c>
      <c r="AP95">
        <v>6</v>
      </c>
      <c r="AQ95">
        <v>0</v>
      </c>
      <c r="AR95">
        <v>1</v>
      </c>
      <c r="AS95">
        <v>0</v>
      </c>
      <c r="AT95">
        <v>6</v>
      </c>
    </row>
    <row r="96" spans="1:46" x14ac:dyDescent="0.25">
      <c r="A96" s="9" t="s">
        <v>76</v>
      </c>
      <c r="AF96">
        <v>17</v>
      </c>
      <c r="AG96">
        <v>0</v>
      </c>
      <c r="AH96">
        <v>3</v>
      </c>
      <c r="AI96">
        <v>0</v>
      </c>
      <c r="AJ96">
        <v>5</v>
      </c>
      <c r="AP96">
        <v>17</v>
      </c>
      <c r="AQ96">
        <v>0</v>
      </c>
      <c r="AR96">
        <v>3</v>
      </c>
      <c r="AS96">
        <v>0</v>
      </c>
      <c r="AT96">
        <v>5</v>
      </c>
    </row>
    <row r="97" spans="1:46" x14ac:dyDescent="0.25">
      <c r="A97" s="9" t="s">
        <v>79</v>
      </c>
      <c r="B97">
        <v>1</v>
      </c>
      <c r="C97">
        <v>0</v>
      </c>
      <c r="D97">
        <v>0</v>
      </c>
      <c r="E97">
        <v>0</v>
      </c>
      <c r="F97">
        <v>0</v>
      </c>
      <c r="AP97">
        <v>1</v>
      </c>
      <c r="AQ97">
        <v>0</v>
      </c>
      <c r="AR97">
        <v>0</v>
      </c>
      <c r="AS97">
        <v>0</v>
      </c>
      <c r="AT97">
        <v>0</v>
      </c>
    </row>
    <row r="98" spans="1:46" x14ac:dyDescent="0.25">
      <c r="A98" s="9" t="s">
        <v>54</v>
      </c>
      <c r="AF98">
        <v>35</v>
      </c>
      <c r="AG98">
        <v>0</v>
      </c>
      <c r="AH98">
        <v>9</v>
      </c>
      <c r="AI98">
        <v>1</v>
      </c>
      <c r="AJ98">
        <v>8</v>
      </c>
      <c r="AP98">
        <v>35</v>
      </c>
      <c r="AQ98">
        <v>0</v>
      </c>
      <c r="AR98">
        <v>9</v>
      </c>
      <c r="AS98">
        <v>1</v>
      </c>
      <c r="AT98">
        <v>8</v>
      </c>
    </row>
    <row r="99" spans="1:46" x14ac:dyDescent="0.25">
      <c r="A99" s="9" t="s">
        <v>65</v>
      </c>
      <c r="AA99">
        <v>7</v>
      </c>
      <c r="AB99">
        <v>0</v>
      </c>
      <c r="AC99">
        <v>4</v>
      </c>
      <c r="AD99">
        <v>0</v>
      </c>
      <c r="AE99">
        <v>4</v>
      </c>
      <c r="AP99">
        <v>7</v>
      </c>
      <c r="AQ99">
        <v>0</v>
      </c>
      <c r="AR99">
        <v>4</v>
      </c>
      <c r="AS99">
        <v>0</v>
      </c>
      <c r="AT99">
        <v>4</v>
      </c>
    </row>
    <row r="100" spans="1:46" x14ac:dyDescent="0.25">
      <c r="A100" s="9" t="s">
        <v>63</v>
      </c>
      <c r="AF100">
        <v>6</v>
      </c>
      <c r="AG100">
        <v>0</v>
      </c>
      <c r="AH100">
        <v>3</v>
      </c>
      <c r="AI100">
        <v>0</v>
      </c>
      <c r="AJ100">
        <v>3</v>
      </c>
      <c r="AP100">
        <v>6</v>
      </c>
      <c r="AQ100">
        <v>0</v>
      </c>
      <c r="AR100">
        <v>3</v>
      </c>
      <c r="AS100">
        <v>0</v>
      </c>
      <c r="AT100">
        <v>3</v>
      </c>
    </row>
    <row r="101" spans="1:46" x14ac:dyDescent="0.25">
      <c r="A101" s="9" t="s">
        <v>113</v>
      </c>
      <c r="B101">
        <v>1</v>
      </c>
      <c r="C101">
        <v>0</v>
      </c>
      <c r="D101">
        <v>0</v>
      </c>
      <c r="E101">
        <v>0</v>
      </c>
      <c r="F101">
        <v>0</v>
      </c>
      <c r="AP101">
        <v>1</v>
      </c>
      <c r="AQ101">
        <v>0</v>
      </c>
      <c r="AR101">
        <v>0</v>
      </c>
      <c r="AS101">
        <v>0</v>
      </c>
      <c r="AT101">
        <v>0</v>
      </c>
    </row>
    <row r="102" spans="1:46" x14ac:dyDescent="0.25">
      <c r="A102" s="9" t="s">
        <v>131</v>
      </c>
      <c r="L102">
        <v>0</v>
      </c>
      <c r="M102">
        <v>0</v>
      </c>
      <c r="N102">
        <v>0</v>
      </c>
      <c r="O102">
        <v>0</v>
      </c>
      <c r="P102">
        <v>2</v>
      </c>
      <c r="AP102">
        <v>0</v>
      </c>
      <c r="AQ102">
        <v>0</v>
      </c>
      <c r="AR102">
        <v>0</v>
      </c>
      <c r="AS102">
        <v>0</v>
      </c>
      <c r="AT102">
        <v>2</v>
      </c>
    </row>
    <row r="103" spans="1:46" x14ac:dyDescent="0.25">
      <c r="A103" s="9" t="s">
        <v>83</v>
      </c>
      <c r="AF103">
        <v>0</v>
      </c>
      <c r="AG103">
        <v>0</v>
      </c>
      <c r="AH103">
        <v>0</v>
      </c>
      <c r="AI103">
        <v>0</v>
      </c>
      <c r="AJ103">
        <v>1</v>
      </c>
      <c r="AP103">
        <v>0</v>
      </c>
      <c r="AQ103">
        <v>0</v>
      </c>
      <c r="AR103">
        <v>0</v>
      </c>
      <c r="AS103">
        <v>0</v>
      </c>
      <c r="AT103">
        <v>1</v>
      </c>
    </row>
    <row r="104" spans="1:46" x14ac:dyDescent="0.25">
      <c r="A104" s="9" t="s">
        <v>126</v>
      </c>
      <c r="AF104">
        <v>1</v>
      </c>
      <c r="AG104">
        <v>0</v>
      </c>
      <c r="AH104">
        <v>0</v>
      </c>
      <c r="AI104">
        <v>0</v>
      </c>
      <c r="AJ104">
        <v>0</v>
      </c>
      <c r="AP104">
        <v>1</v>
      </c>
      <c r="AQ104">
        <v>0</v>
      </c>
      <c r="AR104">
        <v>0</v>
      </c>
      <c r="AS104">
        <v>0</v>
      </c>
      <c r="AT104">
        <v>0</v>
      </c>
    </row>
    <row r="105" spans="1:46" x14ac:dyDescent="0.25">
      <c r="A105" s="9" t="s">
        <v>69</v>
      </c>
      <c r="AF105">
        <v>3</v>
      </c>
      <c r="AG105">
        <v>0</v>
      </c>
      <c r="AH105">
        <v>0</v>
      </c>
      <c r="AI105">
        <v>0</v>
      </c>
      <c r="AJ105">
        <v>0</v>
      </c>
      <c r="AP105">
        <v>3</v>
      </c>
      <c r="AQ105">
        <v>0</v>
      </c>
      <c r="AR105">
        <v>0</v>
      </c>
      <c r="AS105">
        <v>0</v>
      </c>
      <c r="AT105">
        <v>0</v>
      </c>
    </row>
    <row r="106" spans="1:46" x14ac:dyDescent="0.25">
      <c r="A106" s="9" t="s">
        <v>115</v>
      </c>
      <c r="AF106">
        <v>5</v>
      </c>
      <c r="AG106">
        <v>0</v>
      </c>
      <c r="AH106">
        <v>1</v>
      </c>
      <c r="AI106">
        <v>0</v>
      </c>
      <c r="AJ106">
        <v>0</v>
      </c>
      <c r="AP106">
        <v>5</v>
      </c>
      <c r="AQ106">
        <v>0</v>
      </c>
      <c r="AR106">
        <v>1</v>
      </c>
      <c r="AS106">
        <v>0</v>
      </c>
      <c r="AT106">
        <v>0</v>
      </c>
    </row>
    <row r="107" spans="1:46" x14ac:dyDescent="0.25">
      <c r="A107" s="9" t="s">
        <v>29</v>
      </c>
      <c r="AF107">
        <v>0</v>
      </c>
      <c r="AG107">
        <v>0</v>
      </c>
      <c r="AH107">
        <v>1</v>
      </c>
      <c r="AI107">
        <v>0</v>
      </c>
      <c r="AJ107">
        <v>8</v>
      </c>
      <c r="AP107">
        <v>0</v>
      </c>
      <c r="AQ107">
        <v>0</v>
      </c>
      <c r="AR107">
        <v>1</v>
      </c>
      <c r="AS107">
        <v>0</v>
      </c>
      <c r="AT107">
        <v>8</v>
      </c>
    </row>
    <row r="108" spans="1:46" x14ac:dyDescent="0.25">
      <c r="A108" s="9" t="s">
        <v>124</v>
      </c>
      <c r="V108">
        <v>1</v>
      </c>
      <c r="W108">
        <v>0</v>
      </c>
      <c r="X108">
        <v>0</v>
      </c>
      <c r="Y108">
        <v>0</v>
      </c>
      <c r="Z108">
        <v>0</v>
      </c>
      <c r="AP108">
        <v>1</v>
      </c>
      <c r="AQ108">
        <v>0</v>
      </c>
      <c r="AR108">
        <v>0</v>
      </c>
      <c r="AS108">
        <v>0</v>
      </c>
      <c r="AT108">
        <v>0</v>
      </c>
    </row>
    <row r="109" spans="1:46" x14ac:dyDescent="0.25">
      <c r="A109" s="9" t="s">
        <v>61</v>
      </c>
      <c r="AF109">
        <v>6</v>
      </c>
      <c r="AG109">
        <v>0</v>
      </c>
      <c r="AH109">
        <v>4</v>
      </c>
      <c r="AI109">
        <v>0</v>
      </c>
      <c r="AJ109">
        <v>3</v>
      </c>
      <c r="AP109">
        <v>6</v>
      </c>
      <c r="AQ109">
        <v>0</v>
      </c>
      <c r="AR109">
        <v>4</v>
      </c>
      <c r="AS109">
        <v>0</v>
      </c>
      <c r="AT109">
        <v>3</v>
      </c>
    </row>
    <row r="110" spans="1:46" x14ac:dyDescent="0.25">
      <c r="A110" s="9" t="s">
        <v>90</v>
      </c>
      <c r="AF110">
        <v>3</v>
      </c>
      <c r="AG110">
        <v>0</v>
      </c>
      <c r="AH110">
        <v>3</v>
      </c>
      <c r="AI110">
        <v>0</v>
      </c>
      <c r="AJ110">
        <v>3</v>
      </c>
      <c r="AP110">
        <v>3</v>
      </c>
      <c r="AQ110">
        <v>0</v>
      </c>
      <c r="AR110">
        <v>3</v>
      </c>
      <c r="AS110">
        <v>0</v>
      </c>
      <c r="AT110">
        <v>3</v>
      </c>
    </row>
    <row r="111" spans="1:46" x14ac:dyDescent="0.25">
      <c r="A111" s="9" t="s">
        <v>30</v>
      </c>
      <c r="L111">
        <v>2</v>
      </c>
      <c r="M111">
        <v>1</v>
      </c>
      <c r="N111">
        <v>2</v>
      </c>
      <c r="O111">
        <v>0</v>
      </c>
      <c r="P111">
        <v>2</v>
      </c>
      <c r="AP111">
        <v>2</v>
      </c>
      <c r="AQ111">
        <v>1</v>
      </c>
      <c r="AR111">
        <v>2</v>
      </c>
      <c r="AS111">
        <v>0</v>
      </c>
      <c r="AT111">
        <v>2</v>
      </c>
    </row>
    <row r="112" spans="1:46" x14ac:dyDescent="0.25">
      <c r="A112" s="9" t="s">
        <v>57</v>
      </c>
      <c r="AF112">
        <v>7</v>
      </c>
      <c r="AG112">
        <v>0</v>
      </c>
      <c r="AH112">
        <v>3</v>
      </c>
      <c r="AI112">
        <v>0</v>
      </c>
      <c r="AJ112">
        <v>9</v>
      </c>
      <c r="AP112">
        <v>7</v>
      </c>
      <c r="AQ112">
        <v>0</v>
      </c>
      <c r="AR112">
        <v>3</v>
      </c>
      <c r="AS112">
        <v>0</v>
      </c>
      <c r="AT112">
        <v>9</v>
      </c>
    </row>
    <row r="113" spans="1:46" x14ac:dyDescent="0.25">
      <c r="A113" s="9" t="s">
        <v>112</v>
      </c>
      <c r="L113">
        <v>1</v>
      </c>
      <c r="M113">
        <v>0</v>
      </c>
      <c r="N113">
        <v>0</v>
      </c>
      <c r="O113">
        <v>0</v>
      </c>
      <c r="P113">
        <v>1</v>
      </c>
      <c r="AP113">
        <v>1</v>
      </c>
      <c r="AQ113">
        <v>0</v>
      </c>
      <c r="AR113">
        <v>0</v>
      </c>
      <c r="AS113">
        <v>0</v>
      </c>
      <c r="AT113">
        <v>1</v>
      </c>
    </row>
    <row r="114" spans="1:46" x14ac:dyDescent="0.25">
      <c r="A114" s="9" t="s">
        <v>44</v>
      </c>
      <c r="L114">
        <v>4</v>
      </c>
      <c r="M114">
        <v>0</v>
      </c>
      <c r="N114">
        <v>0</v>
      </c>
      <c r="O114">
        <v>0</v>
      </c>
      <c r="P114">
        <v>4</v>
      </c>
      <c r="AP114">
        <v>4</v>
      </c>
      <c r="AQ114">
        <v>0</v>
      </c>
      <c r="AR114">
        <v>0</v>
      </c>
      <c r="AS114">
        <v>0</v>
      </c>
      <c r="AT114">
        <v>4</v>
      </c>
    </row>
    <row r="115" spans="1:46" x14ac:dyDescent="0.25">
      <c r="A115" s="9" t="s">
        <v>101</v>
      </c>
      <c r="AF115">
        <v>2</v>
      </c>
      <c r="AG115">
        <v>0</v>
      </c>
      <c r="AH115">
        <v>1</v>
      </c>
      <c r="AI115">
        <v>0</v>
      </c>
      <c r="AJ115">
        <v>2</v>
      </c>
      <c r="AP115">
        <v>2</v>
      </c>
      <c r="AQ115">
        <v>0</v>
      </c>
      <c r="AR115">
        <v>1</v>
      </c>
      <c r="AS115">
        <v>0</v>
      </c>
      <c r="AT115">
        <v>2</v>
      </c>
    </row>
    <row r="116" spans="1:46" x14ac:dyDescent="0.25">
      <c r="A116" s="9" t="s">
        <v>125</v>
      </c>
      <c r="L116">
        <v>1</v>
      </c>
      <c r="M116">
        <v>0</v>
      </c>
      <c r="N116">
        <v>0</v>
      </c>
      <c r="O116">
        <v>0</v>
      </c>
      <c r="P116">
        <v>0</v>
      </c>
      <c r="AP116">
        <v>1</v>
      </c>
      <c r="AQ116">
        <v>0</v>
      </c>
      <c r="AR116">
        <v>0</v>
      </c>
      <c r="AS116">
        <v>0</v>
      </c>
      <c r="AT116">
        <v>0</v>
      </c>
    </row>
    <row r="117" spans="1:46" x14ac:dyDescent="0.25">
      <c r="A117" s="9" t="s">
        <v>64</v>
      </c>
      <c r="V117">
        <v>2</v>
      </c>
      <c r="W117">
        <v>0</v>
      </c>
      <c r="X117">
        <v>1</v>
      </c>
      <c r="Y117">
        <v>0</v>
      </c>
      <c r="Z117">
        <v>2</v>
      </c>
      <c r="AP117">
        <v>2</v>
      </c>
      <c r="AQ117">
        <v>0</v>
      </c>
      <c r="AR117">
        <v>1</v>
      </c>
      <c r="AS117">
        <v>0</v>
      </c>
      <c r="AT117">
        <v>2</v>
      </c>
    </row>
    <row r="118" spans="1:46" x14ac:dyDescent="0.25">
      <c r="A118" s="9" t="s">
        <v>52</v>
      </c>
      <c r="AF118">
        <v>2</v>
      </c>
      <c r="AG118">
        <v>0</v>
      </c>
      <c r="AH118">
        <v>3</v>
      </c>
      <c r="AI118">
        <v>0</v>
      </c>
      <c r="AJ118">
        <v>2</v>
      </c>
      <c r="AP118">
        <v>2</v>
      </c>
      <c r="AQ118">
        <v>0</v>
      </c>
      <c r="AR118">
        <v>3</v>
      </c>
      <c r="AS118">
        <v>0</v>
      </c>
      <c r="AT118">
        <v>2</v>
      </c>
    </row>
    <row r="119" spans="1:46" x14ac:dyDescent="0.25">
      <c r="A119" s="9" t="s">
        <v>169</v>
      </c>
      <c r="B119">
        <v>2</v>
      </c>
      <c r="C119">
        <v>0</v>
      </c>
      <c r="D119">
        <v>1</v>
      </c>
      <c r="E119">
        <v>0</v>
      </c>
      <c r="F119">
        <v>1</v>
      </c>
      <c r="G119">
        <v>1</v>
      </c>
      <c r="H119">
        <v>0</v>
      </c>
      <c r="I119">
        <v>0</v>
      </c>
      <c r="J119">
        <v>0</v>
      </c>
      <c r="K119">
        <v>3</v>
      </c>
      <c r="L119">
        <v>25</v>
      </c>
      <c r="M119">
        <v>1</v>
      </c>
      <c r="N119">
        <v>9</v>
      </c>
      <c r="O119">
        <v>0</v>
      </c>
      <c r="P119">
        <v>23</v>
      </c>
      <c r="Q119">
        <v>4</v>
      </c>
      <c r="R119">
        <v>0</v>
      </c>
      <c r="S119">
        <v>2</v>
      </c>
      <c r="T119">
        <v>0</v>
      </c>
      <c r="U119">
        <v>1</v>
      </c>
      <c r="V119">
        <v>8</v>
      </c>
      <c r="W119">
        <v>0</v>
      </c>
      <c r="X119">
        <v>1</v>
      </c>
      <c r="Y119">
        <v>0</v>
      </c>
      <c r="Z119">
        <v>4</v>
      </c>
      <c r="AA119">
        <v>57</v>
      </c>
      <c r="AB119">
        <v>2</v>
      </c>
      <c r="AC119">
        <v>12</v>
      </c>
      <c r="AD119">
        <v>0</v>
      </c>
      <c r="AE119">
        <v>44</v>
      </c>
      <c r="AF119">
        <v>210</v>
      </c>
      <c r="AG119">
        <v>3</v>
      </c>
      <c r="AH119">
        <v>58</v>
      </c>
      <c r="AI119">
        <v>1</v>
      </c>
      <c r="AJ119">
        <v>103</v>
      </c>
      <c r="AK119">
        <v>14</v>
      </c>
      <c r="AL119">
        <v>0</v>
      </c>
      <c r="AM119">
        <v>2</v>
      </c>
      <c r="AN119">
        <v>0</v>
      </c>
      <c r="AO119">
        <v>13</v>
      </c>
      <c r="AP119">
        <v>321</v>
      </c>
      <c r="AQ119">
        <v>6</v>
      </c>
      <c r="AR119">
        <v>85</v>
      </c>
      <c r="AS119">
        <v>1</v>
      </c>
      <c r="AT119">
        <v>192</v>
      </c>
    </row>
    <row r="120" spans="1:46" x14ac:dyDescent="0.25">
      <c r="A120" s="9"/>
    </row>
    <row r="122" spans="1:46" x14ac:dyDescent="0.25">
      <c r="A122" s="16" t="s">
        <v>175</v>
      </c>
      <c r="B122" s="16"/>
      <c r="C122" s="16"/>
      <c r="D122" s="16"/>
      <c r="E122" s="16"/>
      <c r="F122" s="16"/>
      <c r="G122" s="16"/>
      <c r="H122" s="16"/>
      <c r="I122" s="16"/>
      <c r="J122" s="16"/>
    </row>
    <row r="123" spans="1:46" x14ac:dyDescent="0.25">
      <c r="A123" s="4"/>
      <c r="B123" s="4" t="s">
        <v>140</v>
      </c>
      <c r="C123" s="4" t="s">
        <v>143</v>
      </c>
      <c r="D123" s="4" t="s">
        <v>145</v>
      </c>
      <c r="E123" s="4" t="s">
        <v>148</v>
      </c>
      <c r="F123" s="4" t="s">
        <v>149</v>
      </c>
      <c r="G123" s="4" t="s">
        <v>144</v>
      </c>
      <c r="H123" s="4" t="s">
        <v>142</v>
      </c>
      <c r="I123" s="4" t="s">
        <v>190</v>
      </c>
      <c r="J123" s="4"/>
    </row>
    <row r="124" spans="1:46" x14ac:dyDescent="0.25">
      <c r="A124" s="4" t="str">
        <f>"ja (" &amp; TEXT(I124,0) &amp; ")"</f>
        <v>ja (321)</v>
      </c>
      <c r="B124" s="4">
        <f>IFERROR(GETPIVOTDATA("[Measures].[Summe von ja 2]",$A$38,"[Tabelle_Auswertung  Straße   Hilfsspalte keine Energieangabe].[Ortsteil]","[Tabelle_Auswertung  Straße   Hilfsspalte keine Energieangabe].[Ortsteil].&amp;[Oeversee]"),0)</f>
        <v>210</v>
      </c>
      <c r="C124" s="4">
        <f>IFERROR(GETPIVOTDATA("[Measures].[Summe von ja 2]",$A$38,"[Tabelle_Auswertung  Straße   Hilfsspalte keine Energieangabe].[Ortsteil]","[Tabelle_Auswertung  Straße   Hilfsspalte keine Energieangabe].[Ortsteil].&amp;[Munkwolstrup]"),0)</f>
        <v>57</v>
      </c>
      <c r="D124" s="4">
        <f>IFERROR(GETPIVOTDATA("[Measures].[Summe von ja 2]",$A$38,"[Tabelle_Auswertung  Straße   Hilfsspalte keine Energieangabe].[Ortsteil]","[Tabelle_Auswertung  Straße   Hilfsspalte keine Energieangabe].[Ortsteil].&amp;[Barderup]"),0)</f>
        <v>25</v>
      </c>
      <c r="E124" s="4">
        <f>IFERROR(GETPIVOTDATA("[Measures].[Summe von ja 2]",$A$38,"[Tabelle_Auswertung  Straße   Hilfsspalte keine Energieangabe].[Ortsteil]","[Tabelle_Auswertung  Straße   Hilfsspalte keine Energieangabe].[Ortsteil].&amp;[Bilschau]"),0)</f>
        <v>4</v>
      </c>
      <c r="F124" s="4">
        <f>IFERROR(GETPIVOTDATA("[Measures].[Summe von ja 2]",$A$38,"[Tabelle_Auswertung  Straße   Hilfsspalte keine Energieangabe].[Ortsteil]","[Tabelle_Auswertung  Straße   Hilfsspalte keine Energieangabe].[Ortsteil].&amp;[Juhlschau]"),0)</f>
        <v>8</v>
      </c>
      <c r="G124" s="4">
        <f>IFERROR(GETPIVOTDATA("[Measures].[Summe von ja 2]",$A$38,"[Tabelle_Auswertung  Straße   Hilfsspalte keine Energieangabe].[Ortsteil]","[Tabelle_Auswertung  Straße   Hilfsspalte keine Energieangabe].[Ortsteil].&amp;[Augaard]"),0)</f>
        <v>1</v>
      </c>
      <c r="H124" s="4">
        <f>IFERROR(GETPIVOTDATA("[Measures].[Summe von ja 2]",$A$38,"[Tabelle_Auswertung  Straße   Hilfsspalte keine Energieangabe].[Ortsteil]","[Tabelle_Auswertung  Straße   Hilfsspalte keine Energieangabe].[Ortsteil].&amp;[Sankelmark]"),0)</f>
        <v>14</v>
      </c>
      <c r="I124" s="4">
        <f>GETPIVOTDATA("[Measures].[Summe von ja 2]",$A$38)</f>
        <v>321</v>
      </c>
      <c r="J124" s="4" t="str">
        <f>IF(I124=0,"","ja "&amp;" "&amp;TEXT(_xlfn.PERCENTOF(I124,SUM(I124:I128)),"0,0%"))</f>
        <v>ja  53,1%</v>
      </c>
    </row>
    <row r="125" spans="1:46" x14ac:dyDescent="0.25">
      <c r="A125" s="4" t="str">
        <f>"ja &amp; unklar (" &amp; TEXT(I125,0) &amp; ")"</f>
        <v>ja &amp; unklar (6)</v>
      </c>
      <c r="B125" s="4">
        <f>IFERROR(GETPIVOTDATA("[Measures].[Summe von ja &amp; unklar 2]",$A$38,"[Tabelle_Auswertung  Straße   Hilfsspalte keine Energieangabe].[Ortsteil]","[Tabelle_Auswertung  Straße   Hilfsspalte keine Energieangabe].[Ortsteil].&amp;[Oeversee]"),0)</f>
        <v>3</v>
      </c>
      <c r="C125" s="4">
        <f>IFERROR(GETPIVOTDATA("[Measures].[Summe von ja &amp; unklar 2]",$A$38,"[Tabelle_Auswertung  Straße   Hilfsspalte keine Energieangabe].[Ortsteil]","[Tabelle_Auswertung  Straße   Hilfsspalte keine Energieangabe].[Ortsteil].&amp;[Munkwolstrup]"),0)</f>
        <v>2</v>
      </c>
      <c r="D125" s="4">
        <f>IFERROR(GETPIVOTDATA("[Measures].[Summe von ja &amp; unklar 2]",$A$38,"[Tabelle_Auswertung  Straße   Hilfsspalte keine Energieangabe].[Ortsteil]","[Tabelle_Auswertung  Straße   Hilfsspalte keine Energieangabe].[Ortsteil].&amp;[Barderup]"),0)</f>
        <v>1</v>
      </c>
      <c r="E125" s="4">
        <f>IFERROR(GETPIVOTDATA("[Measures].[Summe von ja &amp; unklar 2]",$A$38,"[Tabelle_Auswertung  Straße   Hilfsspalte keine Energieangabe].[Ortsteil]","[Tabelle_Auswertung  Straße   Hilfsspalte keine Energieangabe].[Ortsteil].&amp;[Bilschau]"),0)</f>
        <v>0</v>
      </c>
      <c r="F125" s="4">
        <f>IFERROR(GETPIVOTDATA("[Measures].[Summe von ja &amp; unklar 2]",$A$38,"[Tabelle_Auswertung  Straße   Hilfsspalte keine Energieangabe].[Ortsteil]","[Tabelle_Auswertung  Straße   Hilfsspalte keine Energieangabe].[Ortsteil].&amp;[Juhlschau]"),0)</f>
        <v>0</v>
      </c>
      <c r="G125" s="4">
        <f>IFERROR(GETPIVOTDATA("[Measures].[Summe von ja &amp; unklar 2]",$A$38,"[Tabelle_Auswertung  Straße   Hilfsspalte keine Energieangabe].[Ortsteil]","[Tabelle_Auswertung  Straße   Hilfsspalte keine Energieangabe].[Ortsteil].&amp;[Augaard]"),0)</f>
        <v>0</v>
      </c>
      <c r="H125" s="4">
        <f>IFERROR(GETPIVOTDATA("[Measures].[Summe von ja &amp; unklar 2]",$A$38,"[Tabelle_Auswertung  Straße   Hilfsspalte keine Energieangabe].[Ortsteil]","[Tabelle_Auswertung  Straße   Hilfsspalte keine Energieangabe].[Ortsteil].&amp;[Sankelmark]"),0)</f>
        <v>0</v>
      </c>
      <c r="I125" s="4">
        <f>GETPIVOTDATA("[Measures].[Summe von ja &amp; unklar 2]",$A$38)</f>
        <v>6</v>
      </c>
      <c r="J125" s="4" t="str">
        <f>IF(I125=0,"","ja &amp; unklar "&amp;" "&amp;TEXT(_xlfn.PERCENTOF(I125,SUM(I124:I128)),"0,0%"))</f>
        <v>ja &amp; unklar  1,0%</v>
      </c>
    </row>
    <row r="126" spans="1:46" x14ac:dyDescent="0.25">
      <c r="A126" s="4" t="str">
        <f>"unklar (" &amp; TEXT(I126,0) &amp; ")"</f>
        <v>unklar (85)</v>
      </c>
      <c r="B126" s="4">
        <f>IFERROR(GETPIVOTDATA("[Measures].[Summe von unklar 2]",$A$38,"[Tabelle_Auswertung  Straße   Hilfsspalte keine Energieangabe].[Ortsteil]","[Tabelle_Auswertung  Straße   Hilfsspalte keine Energieangabe].[Ortsteil].&amp;[Oeversee]"),0)</f>
        <v>58</v>
      </c>
      <c r="C126" s="4">
        <f>IFERROR(GETPIVOTDATA("[Measures].[Summe von unklar 2]",$A$38,"[Tabelle_Auswertung  Straße   Hilfsspalte keine Energieangabe].[Ortsteil]","[Tabelle_Auswertung  Straße   Hilfsspalte keine Energieangabe].[Ortsteil].&amp;[Munkwolstrup]"),0)</f>
        <v>12</v>
      </c>
      <c r="D126" s="4">
        <f>IFERROR(GETPIVOTDATA("[Measures].[Summe von unklar 2]",$A$38,"[Tabelle_Auswertung  Straße   Hilfsspalte keine Energieangabe].[Ortsteil]","[Tabelle_Auswertung  Straße   Hilfsspalte keine Energieangabe].[Ortsteil].&amp;[Barderup]"),0)</f>
        <v>9</v>
      </c>
      <c r="E126" s="4">
        <f>IFERROR(GETPIVOTDATA("[Measures].[Summe von unklar 2]",$A$38,"[Tabelle_Auswertung  Straße   Hilfsspalte keine Energieangabe].[Ortsteil]","[Tabelle_Auswertung  Straße   Hilfsspalte keine Energieangabe].[Ortsteil].&amp;[Bilschau]"),0)</f>
        <v>2</v>
      </c>
      <c r="F126" s="4">
        <f>IFERROR(GETPIVOTDATA("[Measures].[Summe von unklar 2]",$A$38,"[Tabelle_Auswertung  Straße   Hilfsspalte keine Energieangabe].[Ortsteil]","[Tabelle_Auswertung  Straße   Hilfsspalte keine Energieangabe].[Ortsteil].&amp;[Juhlschau]"),0)</f>
        <v>1</v>
      </c>
      <c r="G126" s="4">
        <f>IFERROR(GETPIVOTDATA("[Measures].[Summe von unklar 2]",$A$38,"[Tabelle_Auswertung  Straße   Hilfsspalte keine Energieangabe].[Ortsteil]","[Tabelle_Auswertung  Straße   Hilfsspalte keine Energieangabe].[Ortsteil].&amp;[Augaard]"),0)</f>
        <v>0</v>
      </c>
      <c r="H126" s="4">
        <f>IFERROR(GETPIVOTDATA("[Measures].[Summe von unklar 2]",$A$38,"[Tabelle_Auswertung  Straße   Hilfsspalte keine Energieangabe].[Ortsteil]","[Tabelle_Auswertung  Straße   Hilfsspalte keine Energieangabe].[Ortsteil].&amp;[Sankelmark]"),0)</f>
        <v>2</v>
      </c>
      <c r="I126" s="4">
        <f>GETPIVOTDATA("[Measures].[Summe von unklar 2]",$A$38)</f>
        <v>85</v>
      </c>
      <c r="J126" s="4" t="str">
        <f>IF(I126=0,"","unklar "&amp;" "&amp;TEXT(_xlfn.PERCENTOF(I126,SUM(I124:I128)),"0,0%"))</f>
        <v>unklar  14,0%</v>
      </c>
    </row>
    <row r="127" spans="1:46" x14ac:dyDescent="0.25">
      <c r="A127" s="4" t="str">
        <f>"nein &amp; unklar (" &amp; TEXT(I127,0) &amp; ")"</f>
        <v>nein &amp; unklar (1)</v>
      </c>
      <c r="B127" s="4">
        <f>IFERROR(GETPIVOTDATA("[Measures].[Summe von nein &amp; unklar 2]",$A$38,"[Tabelle_Auswertung  Straße   Hilfsspalte keine Energieangabe].[Ortsteil]","[Tabelle_Auswertung  Straße   Hilfsspalte keine Energieangabe].[Ortsteil].&amp;[Oeversee]"),0)</f>
        <v>1</v>
      </c>
      <c r="C127" s="4">
        <f>IFERROR(GETPIVOTDATA("[Measures].[Summe von nein &amp; unklar 2]",$A$38,"[Tabelle_Auswertung  Straße   Hilfsspalte keine Energieangabe].[Ortsteil]","[Tabelle_Auswertung  Straße   Hilfsspalte keine Energieangabe].[Ortsteil].&amp;[Munkwolstrup]"),0)</f>
        <v>0</v>
      </c>
      <c r="D127" s="4">
        <f>IFERROR(GETPIVOTDATA("[Measures].[Summe von nein &amp; unklar 2]",$A$38,"[Tabelle_Auswertung  Straße   Hilfsspalte keine Energieangabe].[Ortsteil]","[Tabelle_Auswertung  Straße   Hilfsspalte keine Energieangabe].[Ortsteil].&amp;[Barderup]"),0)</f>
        <v>0</v>
      </c>
      <c r="E127" s="4">
        <f>IFERROR(GETPIVOTDATA("[Measures].[Summe von nein &amp; unklar 2]",$A$38,"[Tabelle_Auswertung  Straße   Hilfsspalte keine Energieangabe].[Ortsteil]","[Tabelle_Auswertung  Straße   Hilfsspalte keine Energieangabe].[Ortsteil].&amp;[Bilschau]"),0)</f>
        <v>0</v>
      </c>
      <c r="F127" s="4">
        <f>IFERROR(GETPIVOTDATA("[Measures].[Summe von nein &amp; unklar 2]",$A$38,"[Tabelle_Auswertung  Straße   Hilfsspalte keine Energieangabe].[Ortsteil]","[Tabelle_Auswertung  Straße   Hilfsspalte keine Energieangabe].[Ortsteil].&amp;[Juhlschau]"),0)</f>
        <v>0</v>
      </c>
      <c r="G127" s="4">
        <f>IFERROR(GETPIVOTDATA("[Measures].[Summe von nein &amp; unklar 2]",$A$38,"[Tabelle_Auswertung  Straße   Hilfsspalte keine Energieangabe].[Ortsteil]","[Tabelle_Auswertung  Straße   Hilfsspalte keine Energieangabe].[Ortsteil].&amp;[Augaard]"),0)</f>
        <v>0</v>
      </c>
      <c r="H127" s="4">
        <f>IFERROR(GETPIVOTDATA("[Measures].[Summe von nein &amp; unklar 2]",$A$38,"[Tabelle_Auswertung  Straße   Hilfsspalte keine Energieangabe].[Ortsteil]","[Tabelle_Auswertung  Straße   Hilfsspalte keine Energieangabe].[Ortsteil].&amp;[Sankelmark]"),0)</f>
        <v>0</v>
      </c>
      <c r="I127" s="4">
        <f>GETPIVOTDATA("[Measures].[Summe von nein &amp; unklar 2]",$A$38)</f>
        <v>1</v>
      </c>
      <c r="J127" s="4" t="str">
        <f>IF(I127=0,"","nein &amp; unklar"&amp;" "&amp;TEXT(_xlfn.PERCENTOF(I127,SUM(I124:I128)),"0,0%"))</f>
        <v>nein &amp; unklar 0,2%</v>
      </c>
    </row>
    <row r="128" spans="1:46" x14ac:dyDescent="0.25">
      <c r="A128" s="4" t="str">
        <f>"nein (" &amp; TEXT(I128,0) &amp; ")"</f>
        <v>nein (192)</v>
      </c>
      <c r="B128" s="4">
        <f>IFERROR(GETPIVOTDATA("[Measures].[Summe von nein 2]",$A$38,"[Tabelle_Auswertung  Straße   Hilfsspalte keine Energieangabe].[Ortsteil]","[Tabelle_Auswertung  Straße   Hilfsspalte keine Energieangabe].[Ortsteil].&amp;[Oeversee]"),0)</f>
        <v>103</v>
      </c>
      <c r="C128" s="4">
        <f>IFERROR(GETPIVOTDATA("[Measures].[Summe von nein 2]",$A$38,"[Tabelle_Auswertung  Straße   Hilfsspalte keine Energieangabe].[Ortsteil]","[Tabelle_Auswertung  Straße   Hilfsspalte keine Energieangabe].[Ortsteil].&amp;[Munkwolstrup]"),0)</f>
        <v>44</v>
      </c>
      <c r="D128" s="4">
        <f>IFERROR(GETPIVOTDATA("[Measures].[Summe von nein 2]",$A$38,"[Tabelle_Auswertung  Straße   Hilfsspalte keine Energieangabe].[Ortsteil]","[Tabelle_Auswertung  Straße   Hilfsspalte keine Energieangabe].[Ortsteil].&amp;[Barderup]"),0)</f>
        <v>23</v>
      </c>
      <c r="E128" s="4">
        <f>IFERROR(GETPIVOTDATA("[Measures].[Summe von nein 2]",$A$38,"[Tabelle_Auswertung  Straße   Hilfsspalte keine Energieangabe].[Ortsteil]","[Tabelle_Auswertung  Straße   Hilfsspalte keine Energieangabe].[Ortsteil].&amp;[Bilschau]"),0)</f>
        <v>1</v>
      </c>
      <c r="F128" s="4">
        <f>IFERROR(GETPIVOTDATA("[Measures].[Summe von nein 2]",$A$38,"[Tabelle_Auswertung  Straße   Hilfsspalte keine Energieangabe].[Ortsteil]","[Tabelle_Auswertung  Straße   Hilfsspalte keine Energieangabe].[Ortsteil].&amp;[Juhlschau]"),0)</f>
        <v>4</v>
      </c>
      <c r="G128" s="4">
        <f>IFERROR(GETPIVOTDATA("[Measures].[Summe von nein 2]",$A$38,"[Tabelle_Auswertung  Straße   Hilfsspalte keine Energieangabe].[Ortsteil]","[Tabelle_Auswertung  Straße   Hilfsspalte keine Energieangabe].[Ortsteil].&amp;[Augaard]"),0)</f>
        <v>3</v>
      </c>
      <c r="H128" s="4">
        <f>IFERROR(GETPIVOTDATA("[Measures].[Summe von nein 2]",$A$38,"[Tabelle_Auswertung  Straße   Hilfsspalte keine Energieangabe].[Ortsteil]","[Tabelle_Auswertung  Straße   Hilfsspalte keine Energieangabe].[Ortsteil].&amp;[Sankelmark]"),0)</f>
        <v>13</v>
      </c>
      <c r="I128" s="4">
        <f>GETPIVOTDATA("[Measures].[Summe von nein 2]",$A$38)</f>
        <v>192</v>
      </c>
      <c r="J128" s="4" t="str">
        <f>IF(I128=0,"","nein "&amp;" "&amp;TEXT(_xlfn.PERCENTOF(I128,SUM(I124:I128)),"0,0%"))</f>
        <v>nein  31,7%</v>
      </c>
    </row>
  </sheetData>
  <sheetProtection algorithmName="SHA-512" hashValue="cKx+cuxsbTIeH3xkxv5SL4Mw6kH1IdYIvWCBO/+8n1MvyNJ3C1Mta5VvOm8eWYddcEuh21r7Lt8u9vh7p7e3xg==" saltValue="Cw4qtSQ5uEWKx7sXxlkr+w==" spinCount="100000" sheet="1" objects="1" scenarios="1" selectLockedCells="1" pivotTables="0"/>
  <pageMargins left="0.7" right="0.7" top="0.78740157499999996" bottom="0.78740157499999996"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F6024-E9B8-4ED0-9A4B-2CA7282ABA13}">
  <sheetPr codeName="Tabelle10"/>
  <dimension ref="A29:U129"/>
  <sheetViews>
    <sheetView showGridLines="0" workbookViewId="0">
      <pane ySplit="35" topLeftCell="A36" activePane="bottomLeft" state="frozen"/>
      <selection pane="bottomLeft" activeCell="N21" sqref="N21"/>
    </sheetView>
  </sheetViews>
  <sheetFormatPr baseColWidth="10" defaultRowHeight="15" x14ac:dyDescent="0.25"/>
  <cols>
    <col min="1" max="1" width="24" bestFit="1" customWidth="1"/>
    <col min="2" max="2" width="17.5703125" bestFit="1" customWidth="1"/>
    <col min="3" max="3" width="17.7109375" bestFit="1" customWidth="1"/>
    <col min="4" max="4" width="20.85546875" bestFit="1" customWidth="1"/>
    <col min="5" max="5" width="17.28515625" bestFit="1" customWidth="1"/>
    <col min="6" max="6" width="25" bestFit="1" customWidth="1"/>
    <col min="7" max="7" width="15.7109375" bestFit="1" customWidth="1"/>
    <col min="8" max="8" width="18.140625" bestFit="1" customWidth="1"/>
    <col min="9" max="9" width="24.140625" bestFit="1" customWidth="1"/>
    <col min="10" max="10" width="18.5703125" bestFit="1" customWidth="1"/>
    <col min="11" max="11" width="24.140625" bestFit="1" customWidth="1"/>
    <col min="12" max="12" width="15.85546875" bestFit="1" customWidth="1"/>
    <col min="13" max="13" width="12.42578125" bestFit="1" customWidth="1"/>
    <col min="14" max="14" width="13.42578125" bestFit="1" customWidth="1"/>
    <col min="15" max="15" width="21.7109375" bestFit="1" customWidth="1"/>
    <col min="16" max="16" width="17.5703125" bestFit="1" customWidth="1"/>
    <col min="17" max="17" width="24.140625" bestFit="1" customWidth="1"/>
    <col min="18" max="18" width="15.85546875" bestFit="1" customWidth="1"/>
    <col min="19" max="19" width="12.42578125" bestFit="1" customWidth="1"/>
    <col min="20" max="20" width="13.42578125" bestFit="1" customWidth="1"/>
    <col min="21" max="21" width="21.7109375" bestFit="1" customWidth="1"/>
    <col min="22" max="22" width="17.5703125" bestFit="1" customWidth="1"/>
    <col min="23" max="23" width="24.140625" bestFit="1" customWidth="1"/>
    <col min="24" max="24" width="15.85546875" bestFit="1" customWidth="1"/>
    <col min="25" max="25" width="12.42578125" bestFit="1" customWidth="1"/>
    <col min="26" max="26" width="13.42578125" bestFit="1" customWidth="1"/>
    <col min="27" max="27" width="21.7109375" bestFit="1" customWidth="1"/>
    <col min="28" max="28" width="17.5703125" bestFit="1" customWidth="1"/>
    <col min="29" max="29" width="24.140625" bestFit="1" customWidth="1"/>
    <col min="30" max="30" width="15.85546875" bestFit="1" customWidth="1"/>
    <col min="31" max="31" width="12.42578125" bestFit="1" customWidth="1"/>
    <col min="32" max="32" width="14" bestFit="1" customWidth="1"/>
    <col min="33" max="33" width="21.7109375" bestFit="1" customWidth="1"/>
    <col min="34" max="34" width="17.5703125" bestFit="1" customWidth="1"/>
    <col min="35" max="35" width="24.140625" bestFit="1" customWidth="1"/>
    <col min="36" max="36" width="15.85546875" bestFit="1" customWidth="1"/>
    <col min="37" max="37" width="12.42578125" bestFit="1" customWidth="1"/>
    <col min="38" max="38" width="13.42578125" bestFit="1" customWidth="1"/>
    <col min="39" max="39" width="21.7109375" bestFit="1" customWidth="1"/>
    <col min="40" max="40" width="17.5703125" bestFit="1" customWidth="1"/>
    <col min="41" max="41" width="24.140625" bestFit="1" customWidth="1"/>
    <col min="42" max="42" width="15.85546875" bestFit="1" customWidth="1"/>
    <col min="43" max="43" width="12.42578125" bestFit="1" customWidth="1"/>
    <col min="44" max="44" width="13.42578125" bestFit="1" customWidth="1"/>
    <col min="45" max="45" width="21.7109375" bestFit="1" customWidth="1"/>
    <col min="46" max="46" width="17.5703125" bestFit="1" customWidth="1"/>
    <col min="47" max="47" width="24.140625" bestFit="1" customWidth="1"/>
    <col min="48" max="48" width="15.85546875" bestFit="1" customWidth="1"/>
    <col min="49" max="49" width="12.42578125" bestFit="1" customWidth="1"/>
    <col min="50" max="50" width="21.5703125" bestFit="1" customWidth="1"/>
    <col min="51" max="51" width="29.7109375" bestFit="1" customWidth="1"/>
    <col min="52" max="52" width="25.5703125" bestFit="1" customWidth="1"/>
    <col min="53" max="53" width="32.28515625" bestFit="1" customWidth="1"/>
    <col min="54" max="54" width="24" bestFit="1" customWidth="1"/>
    <col min="55" max="55" width="20.42578125" bestFit="1" customWidth="1"/>
    <col min="56" max="88" width="6.140625" bestFit="1" customWidth="1"/>
    <col min="89" max="89" width="7.140625" bestFit="1" customWidth="1"/>
    <col min="90" max="90" width="39.28515625" bestFit="1" customWidth="1"/>
    <col min="91" max="91" width="42.7109375" bestFit="1" customWidth="1"/>
  </cols>
  <sheetData>
    <row r="29" spans="19:21" x14ac:dyDescent="0.25">
      <c r="S29" s="15"/>
      <c r="T29" s="15"/>
      <c r="U29" s="15"/>
    </row>
    <row r="30" spans="19:21" x14ac:dyDescent="0.25">
      <c r="S30" s="13"/>
      <c r="T30" s="13"/>
      <c r="U30" s="13"/>
    </row>
    <row r="33" spans="1:21" x14ac:dyDescent="0.25">
      <c r="T33" s="14"/>
      <c r="U33" s="14"/>
    </row>
    <row r="36" spans="1:21" x14ac:dyDescent="0.25">
      <c r="A36" s="11" t="s">
        <v>176</v>
      </c>
      <c r="B36" s="11"/>
      <c r="C36" s="11"/>
      <c r="D36" s="11"/>
    </row>
    <row r="37" spans="1:21" ht="18.75" customHeight="1" x14ac:dyDescent="0.25">
      <c r="A37" s="11"/>
      <c r="B37" s="11"/>
      <c r="C37" s="11"/>
      <c r="D37" s="11"/>
    </row>
    <row r="38" spans="1:21" x14ac:dyDescent="0.25">
      <c r="A38" s="8" t="s">
        <v>177</v>
      </c>
      <c r="B38" t="s">
        <v>192</v>
      </c>
      <c r="C38" t="s">
        <v>193</v>
      </c>
      <c r="D38" t="s">
        <v>194</v>
      </c>
      <c r="E38" t="s">
        <v>195</v>
      </c>
      <c r="F38" t="s">
        <v>196</v>
      </c>
      <c r="G38" t="s">
        <v>197</v>
      </c>
      <c r="H38" t="s">
        <v>198</v>
      </c>
      <c r="I38" t="s">
        <v>199</v>
      </c>
      <c r="J38" t="s">
        <v>200</v>
      </c>
    </row>
    <row r="39" spans="1:21" x14ac:dyDescent="0.25">
      <c r="A39" s="9" t="s">
        <v>178</v>
      </c>
      <c r="B39">
        <v>0</v>
      </c>
      <c r="C39">
        <v>2</v>
      </c>
      <c r="D39">
        <v>0</v>
      </c>
      <c r="E39">
        <v>0</v>
      </c>
      <c r="F39">
        <v>0</v>
      </c>
      <c r="G39">
        <v>1</v>
      </c>
      <c r="H39">
        <v>0</v>
      </c>
      <c r="I39">
        <v>0</v>
      </c>
      <c r="J39">
        <v>0</v>
      </c>
    </row>
    <row r="40" spans="1:21" x14ac:dyDescent="0.25">
      <c r="A40" s="9" t="s">
        <v>92</v>
      </c>
      <c r="B40">
        <v>0</v>
      </c>
      <c r="C40">
        <v>1</v>
      </c>
      <c r="D40">
        <v>0</v>
      </c>
      <c r="E40">
        <v>0</v>
      </c>
      <c r="F40">
        <v>0</v>
      </c>
      <c r="G40">
        <v>0</v>
      </c>
      <c r="H40">
        <v>0</v>
      </c>
      <c r="I40">
        <v>0</v>
      </c>
      <c r="J40">
        <v>0</v>
      </c>
    </row>
    <row r="41" spans="1:21" x14ac:dyDescent="0.25">
      <c r="A41" s="9" t="s">
        <v>55</v>
      </c>
      <c r="B41">
        <v>1</v>
      </c>
      <c r="C41">
        <v>16</v>
      </c>
      <c r="D41">
        <v>0</v>
      </c>
      <c r="E41">
        <v>0</v>
      </c>
      <c r="F41">
        <v>1</v>
      </c>
      <c r="G41">
        <v>5</v>
      </c>
      <c r="H41">
        <v>0</v>
      </c>
      <c r="I41">
        <v>0</v>
      </c>
      <c r="J41">
        <v>0</v>
      </c>
    </row>
    <row r="42" spans="1:21" x14ac:dyDescent="0.25">
      <c r="A42" s="9" t="s">
        <v>45</v>
      </c>
      <c r="B42">
        <v>1</v>
      </c>
      <c r="C42">
        <v>2</v>
      </c>
      <c r="D42">
        <v>1</v>
      </c>
      <c r="E42">
        <v>0</v>
      </c>
      <c r="F42">
        <v>4</v>
      </c>
      <c r="G42">
        <v>1</v>
      </c>
      <c r="H42">
        <v>0</v>
      </c>
      <c r="I42">
        <v>0</v>
      </c>
      <c r="J42">
        <v>0</v>
      </c>
    </row>
    <row r="43" spans="1:21" x14ac:dyDescent="0.25">
      <c r="A43" s="9" t="s">
        <v>97</v>
      </c>
      <c r="B43">
        <v>2</v>
      </c>
      <c r="C43">
        <v>1</v>
      </c>
      <c r="D43">
        <v>0</v>
      </c>
      <c r="E43">
        <v>0</v>
      </c>
      <c r="F43">
        <v>1</v>
      </c>
      <c r="G43">
        <v>1</v>
      </c>
      <c r="H43">
        <v>0</v>
      </c>
      <c r="I43">
        <v>0</v>
      </c>
      <c r="J43">
        <v>0</v>
      </c>
    </row>
    <row r="44" spans="1:21" x14ac:dyDescent="0.25">
      <c r="A44" s="9" t="s">
        <v>31</v>
      </c>
      <c r="B44">
        <v>1</v>
      </c>
      <c r="C44">
        <v>0</v>
      </c>
      <c r="D44">
        <v>0</v>
      </c>
      <c r="E44">
        <v>0</v>
      </c>
      <c r="F44">
        <v>1</v>
      </c>
      <c r="G44">
        <v>2</v>
      </c>
      <c r="H44">
        <v>1</v>
      </c>
      <c r="I44">
        <v>0</v>
      </c>
      <c r="J44">
        <v>0</v>
      </c>
    </row>
    <row r="45" spans="1:21" x14ac:dyDescent="0.25">
      <c r="A45" s="9" t="s">
        <v>73</v>
      </c>
      <c r="B45">
        <v>0</v>
      </c>
      <c r="C45">
        <v>0</v>
      </c>
      <c r="D45">
        <v>0</v>
      </c>
      <c r="E45">
        <v>0</v>
      </c>
      <c r="F45">
        <v>1</v>
      </c>
      <c r="G45">
        <v>0</v>
      </c>
      <c r="H45">
        <v>0</v>
      </c>
      <c r="I45">
        <v>0</v>
      </c>
      <c r="J45">
        <v>0</v>
      </c>
    </row>
    <row r="46" spans="1:21" x14ac:dyDescent="0.25">
      <c r="A46" s="9" t="s">
        <v>51</v>
      </c>
      <c r="B46">
        <v>1</v>
      </c>
      <c r="C46">
        <v>0</v>
      </c>
      <c r="D46">
        <v>5</v>
      </c>
      <c r="E46">
        <v>0</v>
      </c>
      <c r="F46">
        <v>2</v>
      </c>
      <c r="G46">
        <v>6</v>
      </c>
      <c r="H46">
        <v>1</v>
      </c>
      <c r="I46">
        <v>0</v>
      </c>
      <c r="J46">
        <v>1</v>
      </c>
    </row>
    <row r="47" spans="1:21" x14ac:dyDescent="0.25">
      <c r="A47" s="9" t="s">
        <v>98</v>
      </c>
      <c r="B47">
        <v>1</v>
      </c>
      <c r="C47">
        <v>1</v>
      </c>
      <c r="D47">
        <v>0</v>
      </c>
      <c r="E47">
        <v>0</v>
      </c>
      <c r="F47">
        <v>0</v>
      </c>
      <c r="G47">
        <v>1</v>
      </c>
      <c r="H47">
        <v>0</v>
      </c>
      <c r="I47">
        <v>0</v>
      </c>
      <c r="J47">
        <v>0</v>
      </c>
    </row>
    <row r="48" spans="1:21" x14ac:dyDescent="0.25">
      <c r="A48" s="9" t="s">
        <v>28</v>
      </c>
      <c r="B48">
        <v>0</v>
      </c>
      <c r="C48">
        <v>2</v>
      </c>
      <c r="D48">
        <v>0</v>
      </c>
      <c r="E48">
        <v>0</v>
      </c>
      <c r="F48">
        <v>2</v>
      </c>
      <c r="G48">
        <v>0</v>
      </c>
      <c r="H48">
        <v>0</v>
      </c>
      <c r="I48">
        <v>0</v>
      </c>
      <c r="J48">
        <v>0</v>
      </c>
    </row>
    <row r="49" spans="1:10" x14ac:dyDescent="0.25">
      <c r="A49" s="9" t="s">
        <v>110</v>
      </c>
      <c r="B49">
        <v>1</v>
      </c>
      <c r="C49">
        <v>0</v>
      </c>
      <c r="D49">
        <v>0</v>
      </c>
      <c r="E49">
        <v>0</v>
      </c>
      <c r="F49">
        <v>0</v>
      </c>
      <c r="G49">
        <v>0</v>
      </c>
      <c r="H49">
        <v>0</v>
      </c>
      <c r="I49">
        <v>0</v>
      </c>
      <c r="J49">
        <v>0</v>
      </c>
    </row>
    <row r="50" spans="1:10" x14ac:dyDescent="0.25">
      <c r="A50" s="9" t="s">
        <v>122</v>
      </c>
      <c r="B50">
        <v>0</v>
      </c>
      <c r="C50">
        <v>0</v>
      </c>
      <c r="D50">
        <v>0</v>
      </c>
      <c r="E50">
        <v>0</v>
      </c>
      <c r="F50">
        <v>0</v>
      </c>
      <c r="G50">
        <v>0</v>
      </c>
      <c r="H50">
        <v>0</v>
      </c>
      <c r="I50">
        <v>0</v>
      </c>
      <c r="J50">
        <v>0</v>
      </c>
    </row>
    <row r="51" spans="1:10" x14ac:dyDescent="0.25">
      <c r="A51" s="9" t="s">
        <v>114</v>
      </c>
      <c r="B51">
        <v>1</v>
      </c>
      <c r="C51">
        <v>0</v>
      </c>
      <c r="D51">
        <v>0</v>
      </c>
      <c r="E51">
        <v>1</v>
      </c>
      <c r="F51">
        <v>1</v>
      </c>
      <c r="G51">
        <v>0</v>
      </c>
      <c r="H51">
        <v>0</v>
      </c>
      <c r="I51">
        <v>0</v>
      </c>
      <c r="J51">
        <v>0</v>
      </c>
    </row>
    <row r="52" spans="1:10" x14ac:dyDescent="0.25">
      <c r="A52" s="9" t="s">
        <v>132</v>
      </c>
      <c r="B52">
        <v>0</v>
      </c>
      <c r="C52">
        <v>1</v>
      </c>
      <c r="D52">
        <v>0</v>
      </c>
      <c r="E52">
        <v>0</v>
      </c>
      <c r="F52">
        <v>0</v>
      </c>
      <c r="G52">
        <v>1</v>
      </c>
      <c r="H52">
        <v>0</v>
      </c>
      <c r="I52">
        <v>0</v>
      </c>
      <c r="J52">
        <v>0</v>
      </c>
    </row>
    <row r="53" spans="1:10" x14ac:dyDescent="0.25">
      <c r="A53" s="9" t="s">
        <v>36</v>
      </c>
      <c r="B53">
        <v>31</v>
      </c>
      <c r="C53">
        <v>9</v>
      </c>
      <c r="D53">
        <v>0</v>
      </c>
      <c r="E53">
        <v>4</v>
      </c>
      <c r="F53">
        <v>4</v>
      </c>
      <c r="G53">
        <v>10</v>
      </c>
      <c r="H53">
        <v>1</v>
      </c>
      <c r="I53">
        <v>0</v>
      </c>
      <c r="J53">
        <v>0</v>
      </c>
    </row>
    <row r="54" spans="1:10" x14ac:dyDescent="0.25">
      <c r="A54" s="9" t="s">
        <v>75</v>
      </c>
      <c r="B54">
        <v>3</v>
      </c>
      <c r="C54">
        <v>0</v>
      </c>
      <c r="D54">
        <v>0</v>
      </c>
      <c r="E54">
        <v>0</v>
      </c>
      <c r="F54">
        <v>0</v>
      </c>
      <c r="G54">
        <v>0</v>
      </c>
      <c r="H54">
        <v>0</v>
      </c>
      <c r="I54">
        <v>0</v>
      </c>
      <c r="J54">
        <v>0</v>
      </c>
    </row>
    <row r="55" spans="1:10" x14ac:dyDescent="0.25">
      <c r="A55" s="9" t="s">
        <v>50</v>
      </c>
      <c r="B55">
        <v>1</v>
      </c>
      <c r="C55">
        <v>0</v>
      </c>
      <c r="D55">
        <v>0</v>
      </c>
      <c r="E55">
        <v>0</v>
      </c>
      <c r="F55">
        <v>0</v>
      </c>
      <c r="G55">
        <v>0</v>
      </c>
      <c r="H55">
        <v>0</v>
      </c>
      <c r="I55">
        <v>1</v>
      </c>
      <c r="J55">
        <v>0</v>
      </c>
    </row>
    <row r="56" spans="1:10" x14ac:dyDescent="0.25">
      <c r="A56" s="9" t="s">
        <v>81</v>
      </c>
      <c r="B56">
        <v>2</v>
      </c>
      <c r="C56">
        <v>2</v>
      </c>
      <c r="D56">
        <v>0</v>
      </c>
      <c r="E56">
        <v>0</v>
      </c>
      <c r="F56">
        <v>0</v>
      </c>
      <c r="G56">
        <v>1</v>
      </c>
      <c r="H56">
        <v>0</v>
      </c>
      <c r="I56">
        <v>0</v>
      </c>
      <c r="J56">
        <v>1</v>
      </c>
    </row>
    <row r="57" spans="1:10" x14ac:dyDescent="0.25">
      <c r="A57" s="9" t="s">
        <v>34</v>
      </c>
      <c r="B57">
        <v>1</v>
      </c>
      <c r="C57">
        <v>0</v>
      </c>
      <c r="D57">
        <v>1</v>
      </c>
      <c r="E57">
        <v>0</v>
      </c>
      <c r="F57">
        <v>0</v>
      </c>
      <c r="G57">
        <v>1</v>
      </c>
      <c r="H57">
        <v>0</v>
      </c>
      <c r="I57">
        <v>0</v>
      </c>
      <c r="J57">
        <v>0</v>
      </c>
    </row>
    <row r="58" spans="1:10" x14ac:dyDescent="0.25">
      <c r="A58" s="9" t="s">
        <v>49</v>
      </c>
      <c r="B58">
        <v>4</v>
      </c>
      <c r="C58">
        <v>3</v>
      </c>
      <c r="D58">
        <v>1</v>
      </c>
      <c r="E58">
        <v>0</v>
      </c>
      <c r="F58">
        <v>3</v>
      </c>
      <c r="G58">
        <v>5</v>
      </c>
      <c r="H58">
        <v>0</v>
      </c>
      <c r="I58">
        <v>0</v>
      </c>
      <c r="J58">
        <v>1</v>
      </c>
    </row>
    <row r="59" spans="1:10" x14ac:dyDescent="0.25">
      <c r="A59" s="9" t="s">
        <v>40</v>
      </c>
      <c r="B59">
        <v>7</v>
      </c>
      <c r="C59">
        <v>7</v>
      </c>
      <c r="D59">
        <v>0</v>
      </c>
      <c r="E59">
        <v>1</v>
      </c>
      <c r="F59">
        <v>3</v>
      </c>
      <c r="G59">
        <v>5</v>
      </c>
      <c r="H59">
        <v>1</v>
      </c>
      <c r="I59">
        <v>0</v>
      </c>
      <c r="J59">
        <v>0</v>
      </c>
    </row>
    <row r="60" spans="1:10" x14ac:dyDescent="0.25">
      <c r="A60" s="9" t="s">
        <v>71</v>
      </c>
      <c r="B60">
        <v>5</v>
      </c>
      <c r="C60">
        <v>0</v>
      </c>
      <c r="D60">
        <v>1</v>
      </c>
      <c r="E60">
        <v>0</v>
      </c>
      <c r="F60">
        <v>2</v>
      </c>
      <c r="G60">
        <v>5</v>
      </c>
      <c r="H60">
        <v>2</v>
      </c>
      <c r="I60">
        <v>0</v>
      </c>
      <c r="J60">
        <v>0</v>
      </c>
    </row>
    <row r="61" spans="1:10" x14ac:dyDescent="0.25">
      <c r="A61" s="9" t="s">
        <v>38</v>
      </c>
      <c r="B61">
        <v>6</v>
      </c>
      <c r="C61">
        <v>0</v>
      </c>
      <c r="D61">
        <v>3</v>
      </c>
      <c r="E61">
        <v>0</v>
      </c>
      <c r="F61">
        <v>0</v>
      </c>
      <c r="G61">
        <v>5</v>
      </c>
      <c r="H61">
        <v>0</v>
      </c>
      <c r="I61">
        <v>0</v>
      </c>
      <c r="J61">
        <v>0</v>
      </c>
    </row>
    <row r="62" spans="1:10" x14ac:dyDescent="0.25">
      <c r="A62" s="9" t="s">
        <v>78</v>
      </c>
      <c r="B62">
        <v>0</v>
      </c>
      <c r="C62">
        <v>0</v>
      </c>
      <c r="D62">
        <v>0</v>
      </c>
      <c r="E62">
        <v>0</v>
      </c>
      <c r="F62">
        <v>0</v>
      </c>
      <c r="G62">
        <v>1</v>
      </c>
      <c r="H62">
        <v>1</v>
      </c>
      <c r="I62">
        <v>0</v>
      </c>
      <c r="J62">
        <v>0</v>
      </c>
    </row>
    <row r="63" spans="1:10" x14ac:dyDescent="0.25">
      <c r="A63" s="9" t="s">
        <v>58</v>
      </c>
      <c r="B63">
        <v>5</v>
      </c>
      <c r="C63">
        <v>1</v>
      </c>
      <c r="D63">
        <v>0</v>
      </c>
      <c r="E63">
        <v>0</v>
      </c>
      <c r="F63">
        <v>0</v>
      </c>
      <c r="G63">
        <v>3</v>
      </c>
      <c r="H63">
        <v>1</v>
      </c>
      <c r="I63">
        <v>0</v>
      </c>
      <c r="J63">
        <v>0</v>
      </c>
    </row>
    <row r="64" spans="1:10" x14ac:dyDescent="0.25">
      <c r="A64" s="9" t="s">
        <v>70</v>
      </c>
      <c r="B64">
        <v>2</v>
      </c>
      <c r="C64">
        <v>2</v>
      </c>
      <c r="D64">
        <v>0</v>
      </c>
      <c r="E64">
        <v>0</v>
      </c>
      <c r="F64">
        <v>5</v>
      </c>
      <c r="G64">
        <v>1</v>
      </c>
      <c r="H64">
        <v>1</v>
      </c>
      <c r="I64">
        <v>0</v>
      </c>
      <c r="J64">
        <v>0</v>
      </c>
    </row>
    <row r="65" spans="1:10" x14ac:dyDescent="0.25">
      <c r="A65" s="9" t="s">
        <v>104</v>
      </c>
      <c r="B65">
        <v>5</v>
      </c>
      <c r="C65">
        <v>0</v>
      </c>
      <c r="D65">
        <v>0</v>
      </c>
      <c r="E65">
        <v>1</v>
      </c>
      <c r="F65">
        <v>0</v>
      </c>
      <c r="G65">
        <v>2</v>
      </c>
      <c r="H65">
        <v>1</v>
      </c>
      <c r="I65">
        <v>0</v>
      </c>
      <c r="J65">
        <v>0</v>
      </c>
    </row>
    <row r="66" spans="1:10" x14ac:dyDescent="0.25">
      <c r="A66" s="9" t="s">
        <v>68</v>
      </c>
      <c r="B66">
        <v>9</v>
      </c>
      <c r="C66">
        <v>8</v>
      </c>
      <c r="D66">
        <v>0</v>
      </c>
      <c r="E66">
        <v>0</v>
      </c>
      <c r="F66">
        <v>1</v>
      </c>
      <c r="G66">
        <v>9</v>
      </c>
      <c r="H66">
        <v>3</v>
      </c>
      <c r="I66">
        <v>0</v>
      </c>
      <c r="J66">
        <v>1</v>
      </c>
    </row>
    <row r="67" spans="1:10" x14ac:dyDescent="0.25">
      <c r="A67" s="9" t="s">
        <v>119</v>
      </c>
      <c r="B67">
        <v>2</v>
      </c>
      <c r="C67">
        <v>0</v>
      </c>
      <c r="D67">
        <v>0</v>
      </c>
      <c r="E67">
        <v>0</v>
      </c>
      <c r="F67">
        <v>0</v>
      </c>
      <c r="G67">
        <v>0</v>
      </c>
      <c r="H67">
        <v>0</v>
      </c>
      <c r="I67">
        <v>0</v>
      </c>
      <c r="J67">
        <v>0</v>
      </c>
    </row>
    <row r="68" spans="1:10" x14ac:dyDescent="0.25">
      <c r="A68" s="9" t="s">
        <v>128</v>
      </c>
      <c r="B68">
        <v>1</v>
      </c>
      <c r="C68">
        <v>0</v>
      </c>
      <c r="D68">
        <v>0</v>
      </c>
      <c r="E68">
        <v>0</v>
      </c>
      <c r="F68">
        <v>0</v>
      </c>
      <c r="G68">
        <v>0</v>
      </c>
      <c r="H68">
        <v>0</v>
      </c>
      <c r="I68">
        <v>0</v>
      </c>
      <c r="J68">
        <v>0</v>
      </c>
    </row>
    <row r="69" spans="1:10" x14ac:dyDescent="0.25">
      <c r="A69" s="9" t="s">
        <v>48</v>
      </c>
      <c r="B69">
        <v>5</v>
      </c>
      <c r="C69">
        <v>1</v>
      </c>
      <c r="D69">
        <v>0</v>
      </c>
      <c r="E69">
        <v>0</v>
      </c>
      <c r="F69">
        <v>1</v>
      </c>
      <c r="G69">
        <v>1</v>
      </c>
      <c r="H69">
        <v>0</v>
      </c>
      <c r="I69">
        <v>0</v>
      </c>
      <c r="J69">
        <v>0</v>
      </c>
    </row>
    <row r="70" spans="1:10" x14ac:dyDescent="0.25">
      <c r="A70" s="9" t="s">
        <v>123</v>
      </c>
      <c r="B70">
        <v>1</v>
      </c>
      <c r="C70">
        <v>0</v>
      </c>
      <c r="D70">
        <v>0</v>
      </c>
      <c r="E70">
        <v>1</v>
      </c>
      <c r="F70">
        <v>1</v>
      </c>
      <c r="G70">
        <v>0</v>
      </c>
      <c r="H70">
        <v>0</v>
      </c>
      <c r="I70">
        <v>0</v>
      </c>
      <c r="J70">
        <v>0</v>
      </c>
    </row>
    <row r="71" spans="1:10" x14ac:dyDescent="0.25">
      <c r="A71" s="9" t="s">
        <v>46</v>
      </c>
      <c r="B71">
        <v>0</v>
      </c>
      <c r="C71">
        <v>1</v>
      </c>
      <c r="D71">
        <v>0</v>
      </c>
      <c r="E71">
        <v>0</v>
      </c>
      <c r="F71">
        <v>1</v>
      </c>
      <c r="G71">
        <v>0</v>
      </c>
      <c r="H71">
        <v>0</v>
      </c>
      <c r="I71">
        <v>0</v>
      </c>
      <c r="J71">
        <v>1</v>
      </c>
    </row>
    <row r="72" spans="1:10" x14ac:dyDescent="0.25">
      <c r="A72" s="9" t="s">
        <v>100</v>
      </c>
      <c r="B72">
        <v>2</v>
      </c>
      <c r="C72">
        <v>0</v>
      </c>
      <c r="D72">
        <v>0</v>
      </c>
      <c r="E72">
        <v>0</v>
      </c>
      <c r="F72">
        <v>0</v>
      </c>
      <c r="G72">
        <v>1</v>
      </c>
      <c r="H72">
        <v>0</v>
      </c>
      <c r="I72">
        <v>0</v>
      </c>
      <c r="J72">
        <v>0</v>
      </c>
    </row>
    <row r="73" spans="1:10" x14ac:dyDescent="0.25">
      <c r="A73" s="9" t="s">
        <v>106</v>
      </c>
      <c r="B73">
        <v>13</v>
      </c>
      <c r="C73">
        <v>1</v>
      </c>
      <c r="D73">
        <v>0</v>
      </c>
      <c r="E73">
        <v>0</v>
      </c>
      <c r="F73">
        <v>0</v>
      </c>
      <c r="G73">
        <v>6</v>
      </c>
      <c r="H73">
        <v>1</v>
      </c>
      <c r="I73">
        <v>0</v>
      </c>
      <c r="J73">
        <v>0</v>
      </c>
    </row>
    <row r="74" spans="1:10" x14ac:dyDescent="0.25">
      <c r="A74" s="9" t="s">
        <v>94</v>
      </c>
      <c r="B74">
        <v>2</v>
      </c>
      <c r="C74">
        <v>0</v>
      </c>
      <c r="D74">
        <v>2</v>
      </c>
      <c r="E74">
        <v>0</v>
      </c>
      <c r="F74">
        <v>0</v>
      </c>
      <c r="G74">
        <v>2</v>
      </c>
      <c r="H74">
        <v>1</v>
      </c>
      <c r="I74">
        <v>0</v>
      </c>
      <c r="J74">
        <v>0</v>
      </c>
    </row>
    <row r="75" spans="1:10" x14ac:dyDescent="0.25">
      <c r="A75" s="9" t="s">
        <v>42</v>
      </c>
      <c r="B75">
        <v>0</v>
      </c>
      <c r="C75">
        <v>0</v>
      </c>
      <c r="D75">
        <v>0</v>
      </c>
      <c r="E75">
        <v>0</v>
      </c>
      <c r="F75">
        <v>0</v>
      </c>
      <c r="G75">
        <v>1</v>
      </c>
      <c r="H75">
        <v>1</v>
      </c>
      <c r="I75">
        <v>0</v>
      </c>
      <c r="J75">
        <v>0</v>
      </c>
    </row>
    <row r="76" spans="1:10" x14ac:dyDescent="0.25">
      <c r="A76" s="9" t="s">
        <v>84</v>
      </c>
      <c r="B76">
        <v>0</v>
      </c>
      <c r="C76">
        <v>2</v>
      </c>
      <c r="D76">
        <v>0</v>
      </c>
      <c r="E76">
        <v>0</v>
      </c>
      <c r="F76">
        <v>0</v>
      </c>
      <c r="G76">
        <v>1</v>
      </c>
      <c r="H76">
        <v>0</v>
      </c>
      <c r="I76">
        <v>0</v>
      </c>
      <c r="J76">
        <v>0</v>
      </c>
    </row>
    <row r="77" spans="1:10" x14ac:dyDescent="0.25">
      <c r="A77" s="9" t="s">
        <v>74</v>
      </c>
      <c r="B77">
        <v>0</v>
      </c>
      <c r="C77">
        <v>5</v>
      </c>
      <c r="D77">
        <v>0</v>
      </c>
      <c r="E77">
        <v>0</v>
      </c>
      <c r="F77">
        <v>0</v>
      </c>
      <c r="G77">
        <v>1</v>
      </c>
      <c r="H77">
        <v>0</v>
      </c>
      <c r="I77">
        <v>0</v>
      </c>
      <c r="J77">
        <v>0</v>
      </c>
    </row>
    <row r="78" spans="1:10" x14ac:dyDescent="0.25">
      <c r="A78" s="9" t="s">
        <v>41</v>
      </c>
      <c r="B78">
        <v>5</v>
      </c>
      <c r="C78">
        <v>5</v>
      </c>
      <c r="D78">
        <v>0</v>
      </c>
      <c r="E78">
        <v>0</v>
      </c>
      <c r="F78">
        <v>1</v>
      </c>
      <c r="G78">
        <v>6</v>
      </c>
      <c r="H78">
        <v>0</v>
      </c>
      <c r="I78">
        <v>0</v>
      </c>
      <c r="J78">
        <v>0</v>
      </c>
    </row>
    <row r="79" spans="1:10" x14ac:dyDescent="0.25">
      <c r="A79" s="9" t="s">
        <v>56</v>
      </c>
      <c r="B79">
        <v>8</v>
      </c>
      <c r="C79">
        <v>14</v>
      </c>
      <c r="D79">
        <v>0</v>
      </c>
      <c r="E79">
        <v>0</v>
      </c>
      <c r="F79">
        <v>9</v>
      </c>
      <c r="G79">
        <v>6</v>
      </c>
      <c r="H79">
        <v>0</v>
      </c>
      <c r="I79">
        <v>0</v>
      </c>
      <c r="J79">
        <v>3</v>
      </c>
    </row>
    <row r="80" spans="1:10" x14ac:dyDescent="0.25">
      <c r="A80" s="9" t="s">
        <v>130</v>
      </c>
      <c r="B80">
        <v>1</v>
      </c>
      <c r="C80">
        <v>0</v>
      </c>
      <c r="D80">
        <v>0</v>
      </c>
      <c r="E80">
        <v>0</v>
      </c>
      <c r="F80">
        <v>0</v>
      </c>
      <c r="G80">
        <v>0</v>
      </c>
      <c r="H80">
        <v>0</v>
      </c>
      <c r="I80">
        <v>0</v>
      </c>
      <c r="J80">
        <v>0</v>
      </c>
    </row>
    <row r="81" spans="1:10" x14ac:dyDescent="0.25">
      <c r="A81" s="9" t="s">
        <v>109</v>
      </c>
      <c r="B81">
        <v>2</v>
      </c>
      <c r="C81">
        <v>0</v>
      </c>
      <c r="D81">
        <v>0</v>
      </c>
      <c r="E81">
        <v>0</v>
      </c>
      <c r="F81">
        <v>1</v>
      </c>
      <c r="G81">
        <v>0</v>
      </c>
      <c r="H81">
        <v>0</v>
      </c>
      <c r="I81">
        <v>0</v>
      </c>
      <c r="J81">
        <v>0</v>
      </c>
    </row>
    <row r="82" spans="1:10" x14ac:dyDescent="0.25">
      <c r="A82" s="9" t="s">
        <v>103</v>
      </c>
      <c r="B82">
        <v>0</v>
      </c>
      <c r="C82">
        <v>0</v>
      </c>
      <c r="D82">
        <v>0</v>
      </c>
      <c r="E82">
        <v>0</v>
      </c>
      <c r="F82">
        <v>0</v>
      </c>
      <c r="G82">
        <v>0</v>
      </c>
      <c r="H82">
        <v>0</v>
      </c>
      <c r="I82">
        <v>1</v>
      </c>
      <c r="J82">
        <v>0</v>
      </c>
    </row>
    <row r="83" spans="1:10" x14ac:dyDescent="0.25">
      <c r="A83" s="9" t="s">
        <v>96</v>
      </c>
      <c r="B83">
        <v>0</v>
      </c>
      <c r="C83">
        <v>1</v>
      </c>
      <c r="D83">
        <v>0</v>
      </c>
      <c r="E83">
        <v>0</v>
      </c>
      <c r="F83">
        <v>0</v>
      </c>
      <c r="G83">
        <v>1</v>
      </c>
      <c r="H83">
        <v>0</v>
      </c>
      <c r="I83">
        <v>0</v>
      </c>
      <c r="J83">
        <v>0</v>
      </c>
    </row>
    <row r="84" spans="1:10" x14ac:dyDescent="0.25">
      <c r="A84" s="9" t="s">
        <v>67</v>
      </c>
      <c r="B84">
        <v>3</v>
      </c>
      <c r="C84">
        <v>2</v>
      </c>
      <c r="D84">
        <v>0</v>
      </c>
      <c r="E84">
        <v>0</v>
      </c>
      <c r="F84">
        <v>3</v>
      </c>
      <c r="G84">
        <v>2</v>
      </c>
      <c r="H84">
        <v>0</v>
      </c>
      <c r="I84">
        <v>0</v>
      </c>
      <c r="J84">
        <v>0</v>
      </c>
    </row>
    <row r="85" spans="1:10" x14ac:dyDescent="0.25">
      <c r="A85" s="9" t="s">
        <v>85</v>
      </c>
      <c r="B85">
        <v>1</v>
      </c>
      <c r="C85">
        <v>1</v>
      </c>
      <c r="D85">
        <v>0</v>
      </c>
      <c r="E85">
        <v>0</v>
      </c>
      <c r="F85">
        <v>0</v>
      </c>
      <c r="G85">
        <v>0</v>
      </c>
      <c r="H85">
        <v>0</v>
      </c>
      <c r="I85">
        <v>0</v>
      </c>
      <c r="J85">
        <v>0</v>
      </c>
    </row>
    <row r="86" spans="1:10" x14ac:dyDescent="0.25">
      <c r="A86" s="9" t="s">
        <v>87</v>
      </c>
      <c r="B86">
        <v>4</v>
      </c>
      <c r="C86">
        <v>3</v>
      </c>
      <c r="D86">
        <v>1</v>
      </c>
      <c r="E86">
        <v>2</v>
      </c>
      <c r="F86">
        <v>0</v>
      </c>
      <c r="G86">
        <v>0</v>
      </c>
      <c r="H86">
        <v>0</v>
      </c>
      <c r="I86">
        <v>0</v>
      </c>
      <c r="J86">
        <v>0</v>
      </c>
    </row>
    <row r="87" spans="1:10" x14ac:dyDescent="0.25">
      <c r="A87" s="9" t="s">
        <v>66</v>
      </c>
      <c r="B87">
        <v>5</v>
      </c>
      <c r="C87">
        <v>9</v>
      </c>
      <c r="D87">
        <v>0</v>
      </c>
      <c r="E87">
        <v>0</v>
      </c>
      <c r="F87">
        <v>4</v>
      </c>
      <c r="G87">
        <v>6</v>
      </c>
      <c r="H87">
        <v>1</v>
      </c>
      <c r="I87">
        <v>0</v>
      </c>
      <c r="J87">
        <v>0</v>
      </c>
    </row>
    <row r="88" spans="1:10" x14ac:dyDescent="0.25">
      <c r="A88" s="9" t="s">
        <v>62</v>
      </c>
      <c r="B88">
        <v>0</v>
      </c>
      <c r="C88">
        <v>6</v>
      </c>
      <c r="D88">
        <v>0</v>
      </c>
      <c r="E88">
        <v>0</v>
      </c>
      <c r="F88">
        <v>10</v>
      </c>
      <c r="G88">
        <v>3</v>
      </c>
      <c r="H88">
        <v>0</v>
      </c>
      <c r="I88">
        <v>0</v>
      </c>
      <c r="J88">
        <v>0</v>
      </c>
    </row>
    <row r="89" spans="1:10" x14ac:dyDescent="0.25">
      <c r="A89" s="9" t="s">
        <v>60</v>
      </c>
      <c r="B89">
        <v>0</v>
      </c>
      <c r="C89">
        <v>0</v>
      </c>
      <c r="D89">
        <v>0</v>
      </c>
      <c r="E89">
        <v>0</v>
      </c>
      <c r="F89">
        <v>0</v>
      </c>
      <c r="G89">
        <v>0</v>
      </c>
      <c r="H89">
        <v>0</v>
      </c>
      <c r="I89">
        <v>0</v>
      </c>
      <c r="J89">
        <v>1</v>
      </c>
    </row>
    <row r="90" spans="1:10" x14ac:dyDescent="0.25">
      <c r="A90" s="9" t="s">
        <v>82</v>
      </c>
      <c r="B90">
        <v>1</v>
      </c>
      <c r="C90">
        <v>1</v>
      </c>
      <c r="D90">
        <v>0</v>
      </c>
      <c r="E90">
        <v>0</v>
      </c>
      <c r="F90">
        <v>0</v>
      </c>
      <c r="G90">
        <v>1</v>
      </c>
      <c r="H90">
        <v>1</v>
      </c>
      <c r="I90">
        <v>0</v>
      </c>
      <c r="J90">
        <v>0</v>
      </c>
    </row>
    <row r="91" spans="1:10" x14ac:dyDescent="0.25">
      <c r="A91" s="9" t="s">
        <v>102</v>
      </c>
      <c r="B91">
        <v>2</v>
      </c>
      <c r="C91">
        <v>0</v>
      </c>
      <c r="D91">
        <v>0</v>
      </c>
      <c r="E91">
        <v>0</v>
      </c>
      <c r="F91">
        <v>0</v>
      </c>
      <c r="G91">
        <v>2</v>
      </c>
      <c r="H91">
        <v>2</v>
      </c>
      <c r="I91">
        <v>0</v>
      </c>
      <c r="J91">
        <v>0</v>
      </c>
    </row>
    <row r="92" spans="1:10" x14ac:dyDescent="0.25">
      <c r="A92" s="9" t="s">
        <v>95</v>
      </c>
      <c r="B92">
        <v>3</v>
      </c>
      <c r="C92">
        <v>1</v>
      </c>
      <c r="D92">
        <v>0</v>
      </c>
      <c r="E92">
        <v>0</v>
      </c>
      <c r="F92">
        <v>1</v>
      </c>
      <c r="G92">
        <v>3</v>
      </c>
      <c r="H92">
        <v>0</v>
      </c>
      <c r="I92">
        <v>0</v>
      </c>
      <c r="J92">
        <v>0</v>
      </c>
    </row>
    <row r="93" spans="1:10" x14ac:dyDescent="0.25">
      <c r="A93" s="9" t="s">
        <v>72</v>
      </c>
      <c r="B93">
        <v>6</v>
      </c>
      <c r="C93">
        <v>0</v>
      </c>
      <c r="D93">
        <v>0</v>
      </c>
      <c r="E93">
        <v>1</v>
      </c>
      <c r="F93">
        <v>2</v>
      </c>
      <c r="G93">
        <v>4</v>
      </c>
      <c r="H93">
        <v>1</v>
      </c>
      <c r="I93">
        <v>1</v>
      </c>
      <c r="J93">
        <v>0</v>
      </c>
    </row>
    <row r="94" spans="1:10" x14ac:dyDescent="0.25">
      <c r="A94" s="9" t="s">
        <v>76</v>
      </c>
      <c r="B94">
        <v>15</v>
      </c>
      <c r="C94">
        <v>7</v>
      </c>
      <c r="D94">
        <v>0</v>
      </c>
      <c r="E94">
        <v>0</v>
      </c>
      <c r="F94">
        <v>2</v>
      </c>
      <c r="G94">
        <v>5</v>
      </c>
      <c r="H94">
        <v>2</v>
      </c>
      <c r="I94">
        <v>1</v>
      </c>
      <c r="J94">
        <v>2</v>
      </c>
    </row>
    <row r="95" spans="1:10" x14ac:dyDescent="0.25">
      <c r="A95" s="9" t="s">
        <v>79</v>
      </c>
      <c r="B95">
        <v>1</v>
      </c>
      <c r="C95">
        <v>0</v>
      </c>
      <c r="D95">
        <v>0</v>
      </c>
      <c r="E95">
        <v>0</v>
      </c>
      <c r="F95">
        <v>0</v>
      </c>
      <c r="G95">
        <v>0</v>
      </c>
      <c r="H95">
        <v>0</v>
      </c>
      <c r="I95">
        <v>0</v>
      </c>
      <c r="J95">
        <v>0</v>
      </c>
    </row>
    <row r="96" spans="1:10" x14ac:dyDescent="0.25">
      <c r="A96" s="9" t="s">
        <v>54</v>
      </c>
      <c r="B96">
        <v>25</v>
      </c>
      <c r="C96">
        <v>20</v>
      </c>
      <c r="D96">
        <v>1</v>
      </c>
      <c r="E96">
        <v>0</v>
      </c>
      <c r="F96">
        <v>7</v>
      </c>
      <c r="G96">
        <v>7</v>
      </c>
      <c r="H96">
        <v>3</v>
      </c>
      <c r="I96">
        <v>0</v>
      </c>
      <c r="J96">
        <v>1</v>
      </c>
    </row>
    <row r="97" spans="1:10" x14ac:dyDescent="0.25">
      <c r="A97" s="9" t="s">
        <v>65</v>
      </c>
      <c r="B97">
        <v>5</v>
      </c>
      <c r="C97">
        <v>7</v>
      </c>
      <c r="D97">
        <v>1</v>
      </c>
      <c r="E97">
        <v>0</v>
      </c>
      <c r="F97">
        <v>1</v>
      </c>
      <c r="G97">
        <v>4</v>
      </c>
      <c r="H97">
        <v>0</v>
      </c>
      <c r="I97">
        <v>0</v>
      </c>
      <c r="J97">
        <v>0</v>
      </c>
    </row>
    <row r="98" spans="1:10" x14ac:dyDescent="0.25">
      <c r="A98" s="9" t="s">
        <v>63</v>
      </c>
      <c r="B98">
        <v>5</v>
      </c>
      <c r="C98">
        <v>5</v>
      </c>
      <c r="D98">
        <v>0</v>
      </c>
      <c r="E98">
        <v>0</v>
      </c>
      <c r="F98">
        <v>0</v>
      </c>
      <c r="G98">
        <v>4</v>
      </c>
      <c r="H98">
        <v>0</v>
      </c>
      <c r="I98">
        <v>0</v>
      </c>
      <c r="J98">
        <v>1</v>
      </c>
    </row>
    <row r="99" spans="1:10" x14ac:dyDescent="0.25">
      <c r="A99" s="9" t="s">
        <v>113</v>
      </c>
      <c r="B99">
        <v>1</v>
      </c>
      <c r="C99">
        <v>0</v>
      </c>
      <c r="D99">
        <v>0</v>
      </c>
      <c r="E99">
        <v>0</v>
      </c>
      <c r="F99">
        <v>0</v>
      </c>
      <c r="G99">
        <v>0</v>
      </c>
      <c r="H99">
        <v>0</v>
      </c>
      <c r="I99">
        <v>0</v>
      </c>
      <c r="J99">
        <v>0</v>
      </c>
    </row>
    <row r="100" spans="1:10" x14ac:dyDescent="0.25">
      <c r="A100" s="9" t="s">
        <v>131</v>
      </c>
      <c r="B100">
        <v>0</v>
      </c>
      <c r="C100">
        <v>0</v>
      </c>
      <c r="D100">
        <v>0</v>
      </c>
      <c r="E100">
        <v>0</v>
      </c>
      <c r="F100">
        <v>1</v>
      </c>
      <c r="G100">
        <v>0</v>
      </c>
      <c r="H100">
        <v>0</v>
      </c>
      <c r="I100">
        <v>0</v>
      </c>
      <c r="J100">
        <v>0</v>
      </c>
    </row>
    <row r="101" spans="1:10" x14ac:dyDescent="0.25">
      <c r="A101" s="9" t="s">
        <v>83</v>
      </c>
      <c r="B101">
        <v>0</v>
      </c>
      <c r="C101">
        <v>0</v>
      </c>
      <c r="D101">
        <v>0</v>
      </c>
      <c r="E101">
        <v>0</v>
      </c>
      <c r="F101">
        <v>1</v>
      </c>
      <c r="G101">
        <v>1</v>
      </c>
      <c r="H101">
        <v>0</v>
      </c>
      <c r="I101">
        <v>0</v>
      </c>
      <c r="J101">
        <v>0</v>
      </c>
    </row>
    <row r="102" spans="1:10" x14ac:dyDescent="0.25">
      <c r="A102" s="9" t="s">
        <v>126</v>
      </c>
      <c r="B102">
        <v>0</v>
      </c>
      <c r="C102">
        <v>1</v>
      </c>
      <c r="D102">
        <v>0</v>
      </c>
      <c r="E102">
        <v>0</v>
      </c>
      <c r="F102">
        <v>0</v>
      </c>
      <c r="G102">
        <v>0</v>
      </c>
      <c r="H102">
        <v>0</v>
      </c>
      <c r="I102">
        <v>0</v>
      </c>
      <c r="J102">
        <v>0</v>
      </c>
    </row>
    <row r="103" spans="1:10" x14ac:dyDescent="0.25">
      <c r="A103" s="9" t="s">
        <v>69</v>
      </c>
      <c r="B103">
        <v>1</v>
      </c>
      <c r="C103">
        <v>1</v>
      </c>
      <c r="D103">
        <v>0</v>
      </c>
      <c r="E103">
        <v>1</v>
      </c>
      <c r="F103">
        <v>0</v>
      </c>
      <c r="G103">
        <v>1</v>
      </c>
      <c r="H103">
        <v>0</v>
      </c>
      <c r="I103">
        <v>0</v>
      </c>
      <c r="J103">
        <v>0</v>
      </c>
    </row>
    <row r="104" spans="1:10" x14ac:dyDescent="0.25">
      <c r="A104" s="9" t="s">
        <v>115</v>
      </c>
      <c r="B104">
        <v>6</v>
      </c>
      <c r="C104">
        <v>0</v>
      </c>
      <c r="D104">
        <v>0</v>
      </c>
      <c r="E104">
        <v>0</v>
      </c>
      <c r="F104">
        <v>0</v>
      </c>
      <c r="G104">
        <v>0</v>
      </c>
      <c r="H104">
        <v>0</v>
      </c>
      <c r="I104">
        <v>0</v>
      </c>
      <c r="J104">
        <v>0</v>
      </c>
    </row>
    <row r="105" spans="1:10" x14ac:dyDescent="0.25">
      <c r="A105" s="9" t="s">
        <v>29</v>
      </c>
      <c r="B105">
        <v>0</v>
      </c>
      <c r="C105">
        <v>2</v>
      </c>
      <c r="D105">
        <v>0</v>
      </c>
      <c r="E105">
        <v>0</v>
      </c>
      <c r="F105">
        <v>7</v>
      </c>
      <c r="G105">
        <v>0</v>
      </c>
      <c r="H105">
        <v>0</v>
      </c>
      <c r="I105">
        <v>0</v>
      </c>
      <c r="J105">
        <v>0</v>
      </c>
    </row>
    <row r="106" spans="1:10" x14ac:dyDescent="0.25">
      <c r="A106" s="9" t="s">
        <v>124</v>
      </c>
      <c r="B106">
        <v>1</v>
      </c>
      <c r="C106">
        <v>0</v>
      </c>
      <c r="D106">
        <v>0</v>
      </c>
      <c r="E106">
        <v>0</v>
      </c>
      <c r="F106">
        <v>0</v>
      </c>
      <c r="G106">
        <v>1</v>
      </c>
      <c r="H106">
        <v>0</v>
      </c>
      <c r="I106">
        <v>0</v>
      </c>
      <c r="J106">
        <v>0</v>
      </c>
    </row>
    <row r="107" spans="1:10" x14ac:dyDescent="0.25">
      <c r="A107" s="9" t="s">
        <v>61</v>
      </c>
      <c r="B107">
        <v>9</v>
      </c>
      <c r="C107">
        <v>1</v>
      </c>
      <c r="D107">
        <v>1</v>
      </c>
      <c r="E107">
        <v>1</v>
      </c>
      <c r="F107">
        <v>0</v>
      </c>
      <c r="G107">
        <v>2</v>
      </c>
      <c r="H107">
        <v>0</v>
      </c>
      <c r="I107">
        <v>0</v>
      </c>
      <c r="J107">
        <v>0</v>
      </c>
    </row>
    <row r="108" spans="1:10" x14ac:dyDescent="0.25">
      <c r="A108" s="9" t="s">
        <v>90</v>
      </c>
      <c r="B108">
        <v>5</v>
      </c>
      <c r="C108">
        <v>2</v>
      </c>
      <c r="D108">
        <v>0</v>
      </c>
      <c r="E108">
        <v>0</v>
      </c>
      <c r="F108">
        <v>1</v>
      </c>
      <c r="G108">
        <v>3</v>
      </c>
      <c r="H108">
        <v>0</v>
      </c>
      <c r="I108">
        <v>0</v>
      </c>
      <c r="J108">
        <v>0</v>
      </c>
    </row>
    <row r="109" spans="1:10" x14ac:dyDescent="0.25">
      <c r="A109" s="9" t="s">
        <v>30</v>
      </c>
      <c r="B109">
        <v>0</v>
      </c>
      <c r="C109">
        <v>0</v>
      </c>
      <c r="D109">
        <v>5</v>
      </c>
      <c r="E109">
        <v>0</v>
      </c>
      <c r="F109">
        <v>1</v>
      </c>
      <c r="G109">
        <v>2</v>
      </c>
      <c r="H109">
        <v>0</v>
      </c>
      <c r="I109">
        <v>0</v>
      </c>
      <c r="J109">
        <v>3</v>
      </c>
    </row>
    <row r="110" spans="1:10" x14ac:dyDescent="0.25">
      <c r="A110" s="9" t="s">
        <v>57</v>
      </c>
      <c r="B110">
        <v>3</v>
      </c>
      <c r="C110">
        <v>6</v>
      </c>
      <c r="D110">
        <v>0</v>
      </c>
      <c r="E110">
        <v>2</v>
      </c>
      <c r="F110">
        <v>6</v>
      </c>
      <c r="G110">
        <v>1</v>
      </c>
      <c r="H110">
        <v>0</v>
      </c>
      <c r="I110">
        <v>0</v>
      </c>
      <c r="J110">
        <v>2</v>
      </c>
    </row>
    <row r="111" spans="1:10" x14ac:dyDescent="0.25">
      <c r="A111" s="9" t="s">
        <v>112</v>
      </c>
      <c r="B111">
        <v>0</v>
      </c>
      <c r="C111">
        <v>1</v>
      </c>
      <c r="D111">
        <v>0</v>
      </c>
      <c r="E111">
        <v>0</v>
      </c>
      <c r="F111">
        <v>0</v>
      </c>
      <c r="G111">
        <v>0</v>
      </c>
      <c r="H111">
        <v>0</v>
      </c>
      <c r="I111">
        <v>0</v>
      </c>
      <c r="J111">
        <v>0</v>
      </c>
    </row>
    <row r="112" spans="1:10" x14ac:dyDescent="0.25">
      <c r="A112" s="9" t="s">
        <v>44</v>
      </c>
      <c r="B112">
        <v>5</v>
      </c>
      <c r="C112">
        <v>0</v>
      </c>
      <c r="D112">
        <v>1</v>
      </c>
      <c r="E112">
        <v>0</v>
      </c>
      <c r="F112">
        <v>2</v>
      </c>
      <c r="G112">
        <v>4</v>
      </c>
      <c r="H112">
        <v>1</v>
      </c>
      <c r="I112">
        <v>0</v>
      </c>
      <c r="J112">
        <v>0</v>
      </c>
    </row>
    <row r="113" spans="1:10" x14ac:dyDescent="0.25">
      <c r="A113" s="9" t="s">
        <v>101</v>
      </c>
      <c r="B113">
        <v>2</v>
      </c>
      <c r="C113">
        <v>2</v>
      </c>
      <c r="D113">
        <v>0</v>
      </c>
      <c r="E113">
        <v>0</v>
      </c>
      <c r="F113">
        <v>0</v>
      </c>
      <c r="G113">
        <v>1</v>
      </c>
      <c r="H113">
        <v>0</v>
      </c>
      <c r="I113">
        <v>0</v>
      </c>
      <c r="J113">
        <v>1</v>
      </c>
    </row>
    <row r="114" spans="1:10" x14ac:dyDescent="0.25">
      <c r="A114" s="9" t="s">
        <v>125</v>
      </c>
      <c r="B114">
        <v>1</v>
      </c>
      <c r="C114">
        <v>0</v>
      </c>
      <c r="D114">
        <v>0</v>
      </c>
      <c r="E114">
        <v>0</v>
      </c>
      <c r="F114">
        <v>0</v>
      </c>
      <c r="G114">
        <v>0</v>
      </c>
      <c r="H114">
        <v>0</v>
      </c>
      <c r="I114">
        <v>0</v>
      </c>
      <c r="J114">
        <v>0</v>
      </c>
    </row>
    <row r="115" spans="1:10" x14ac:dyDescent="0.25">
      <c r="A115" s="9" t="s">
        <v>64</v>
      </c>
      <c r="B115">
        <v>2</v>
      </c>
      <c r="C115">
        <v>1</v>
      </c>
      <c r="D115">
        <v>1</v>
      </c>
      <c r="E115">
        <v>0</v>
      </c>
      <c r="F115">
        <v>0</v>
      </c>
      <c r="G115">
        <v>2</v>
      </c>
      <c r="H115">
        <v>0</v>
      </c>
      <c r="I115">
        <v>0</v>
      </c>
      <c r="J115">
        <v>0</v>
      </c>
    </row>
    <row r="116" spans="1:10" x14ac:dyDescent="0.25">
      <c r="A116" s="9" t="s">
        <v>52</v>
      </c>
      <c r="B116">
        <v>0</v>
      </c>
      <c r="C116">
        <v>6</v>
      </c>
      <c r="D116">
        <v>0</v>
      </c>
      <c r="E116">
        <v>0</v>
      </c>
      <c r="F116">
        <v>1</v>
      </c>
      <c r="G116">
        <v>2</v>
      </c>
      <c r="H116">
        <v>0</v>
      </c>
      <c r="I116">
        <v>0</v>
      </c>
      <c r="J116">
        <v>0</v>
      </c>
    </row>
    <row r="117" spans="1:10" x14ac:dyDescent="0.25">
      <c r="A117" s="9" t="s">
        <v>169</v>
      </c>
      <c r="B117">
        <v>244</v>
      </c>
      <c r="C117">
        <v>173</v>
      </c>
      <c r="D117">
        <v>25</v>
      </c>
      <c r="E117">
        <v>15</v>
      </c>
      <c r="F117">
        <v>95</v>
      </c>
      <c r="G117">
        <v>153</v>
      </c>
      <c r="H117">
        <v>27</v>
      </c>
      <c r="I117">
        <v>4</v>
      </c>
      <c r="J117">
        <v>19</v>
      </c>
    </row>
    <row r="118" spans="1:10" x14ac:dyDescent="0.25">
      <c r="A118" s="9"/>
    </row>
    <row r="120" spans="1:10" x14ac:dyDescent="0.25">
      <c r="A120" s="16" t="s">
        <v>175</v>
      </c>
      <c r="B120" s="4"/>
      <c r="C120" s="4"/>
      <c r="D120" s="4"/>
      <c r="E120" s="4"/>
    </row>
    <row r="121" spans="1:10" x14ac:dyDescent="0.25">
      <c r="A121" s="4" t="str">
        <f>B38</f>
        <v>Summe von Heizöl</v>
      </c>
      <c r="B121" s="4" t="s">
        <v>10</v>
      </c>
      <c r="C121" s="4">
        <f>GETPIVOTDATA("[Measures].[Summe von Heizöl]",$A$38)</f>
        <v>244</v>
      </c>
      <c r="D121" s="4" t="str">
        <f>IF(C121=0,"",B121&amp;" "&amp;TEXT(_xlfn.PERCENTOF(C121,SUM(C121:C129)),"0,0%"))</f>
        <v>Heizöl 32,3%</v>
      </c>
      <c r="E121" s="4" t="str">
        <f>B121&amp;" ("&amp;TEXT(C121,0)&amp;")"</f>
        <v>Heizöl (244)</v>
      </c>
    </row>
    <row r="122" spans="1:10" x14ac:dyDescent="0.25">
      <c r="A122" s="4" t="str">
        <f>C38</f>
        <v>Summe von Erdgas</v>
      </c>
      <c r="B122" s="4" t="s">
        <v>11</v>
      </c>
      <c r="C122" s="4">
        <f>GETPIVOTDATA("[Measures].[Summe von Erdgas 2]",$A$38)</f>
        <v>173</v>
      </c>
      <c r="D122" s="4" t="str">
        <f>IF(C122=0,"",B122&amp;" "&amp;TEXT(_xlfn.PERCENTOF(C122,SUM(C121:C129)),"0,0%"))</f>
        <v>Erdgas 22,9%</v>
      </c>
      <c r="E122" s="4" t="str">
        <f t="shared" ref="E122:E129" si="0">B122&amp;" ("&amp;TEXT(C122,0)&amp;")"</f>
        <v>Erdgas (173)</v>
      </c>
    </row>
    <row r="123" spans="1:10" x14ac:dyDescent="0.25">
      <c r="A123" s="4" t="str">
        <f>D38</f>
        <v>Summe von Flüssiggas</v>
      </c>
      <c r="B123" s="4" t="s">
        <v>12</v>
      </c>
      <c r="C123" s="4">
        <f>GETPIVOTDATA("[Measures].[Summe von Flüssiggas]",$A$38)</f>
        <v>25</v>
      </c>
      <c r="D123" s="4" t="str">
        <f>IF(C123=0,"",B123&amp;" "&amp;TEXT(_xlfn.PERCENTOF(C123,SUM(C121:C129)),"0,0%"))</f>
        <v>Flüssiggas 3,3%</v>
      </c>
      <c r="E123" s="4" t="str">
        <f t="shared" si="0"/>
        <v>Flüssiggas (25)</v>
      </c>
    </row>
    <row r="124" spans="1:10" x14ac:dyDescent="0.25">
      <c r="A124" s="4" t="str">
        <f>E38</f>
        <v>Summe von Strom</v>
      </c>
      <c r="B124" s="4" t="s">
        <v>13</v>
      </c>
      <c r="C124" s="4">
        <f>GETPIVOTDATA("[Measures].[Summe von Strom 2]",$A$38)</f>
        <v>15</v>
      </c>
      <c r="D124" s="4" t="str">
        <f>IF(C124=0,"",B124&amp;" "&amp;TEXT(_xlfn.PERCENTOF(C124,SUM(C121:C129)),"0,0%"))</f>
        <v>Strom 2,0%</v>
      </c>
      <c r="E124" s="4" t="str">
        <f t="shared" si="0"/>
        <v>Strom (15)</v>
      </c>
    </row>
    <row r="125" spans="1:10" x14ac:dyDescent="0.25">
      <c r="A125" s="4" t="str">
        <f>F38</f>
        <v>Summe von Wärmepumpe</v>
      </c>
      <c r="B125" s="4" t="s">
        <v>14</v>
      </c>
      <c r="C125" s="4">
        <f>GETPIVOTDATA("[Measures].[Summe von Wärmepumpe 2]",$A$38)</f>
        <v>95</v>
      </c>
      <c r="D125" s="4" t="str">
        <f>IF(C125=0,"",B125&amp;" "&amp;TEXT(_xlfn.PERCENTOF(C125,SUM(C121:C129)),"0,0%"))</f>
        <v>Wärmepumpe 12,6%</v>
      </c>
      <c r="E125" s="4" t="str">
        <f t="shared" si="0"/>
        <v>Wärmepumpe (95)</v>
      </c>
    </row>
    <row r="126" spans="1:10" x14ac:dyDescent="0.25">
      <c r="A126" s="4" t="str">
        <f>G38</f>
        <v>Summe von Holz</v>
      </c>
      <c r="B126" s="4" t="s">
        <v>15</v>
      </c>
      <c r="C126" s="4">
        <f>GETPIVOTDATA("[Measures].[Summe von Holz]",$A$38)</f>
        <v>153</v>
      </c>
      <c r="D126" s="4" t="str">
        <f>IF(C126=0,"",B126&amp;" "&amp;TEXT(_xlfn.PERCENTOF(C126,SUM(C121:C129)),"0,0%"))</f>
        <v>Holz 20,3%</v>
      </c>
      <c r="E126" s="4" t="str">
        <f t="shared" si="0"/>
        <v>Holz (153)</v>
      </c>
    </row>
    <row r="127" spans="1:10" x14ac:dyDescent="0.25">
      <c r="A127" s="4" t="str">
        <f>H38</f>
        <v>Summe von Pellets</v>
      </c>
      <c r="B127" s="4" t="s">
        <v>16</v>
      </c>
      <c r="C127" s="4">
        <f>GETPIVOTDATA("[Measures].[Summe von Pellets]",$A$38)</f>
        <v>27</v>
      </c>
      <c r="D127" s="4" t="str">
        <f>IF(C127=0,"",B127&amp;" "&amp;TEXT(_xlfn.PERCENTOF(C127,SUM(C121:C129)),"0,0%"))</f>
        <v>Pellets 3,6%</v>
      </c>
      <c r="E127" s="4" t="str">
        <f t="shared" si="0"/>
        <v>Pellets (27)</v>
      </c>
    </row>
    <row r="128" spans="1:10" x14ac:dyDescent="0.25">
      <c r="A128" s="4" t="str">
        <f>I38</f>
        <v>Summe von Hackschnitzel</v>
      </c>
      <c r="B128" s="4" t="s">
        <v>17</v>
      </c>
      <c r="C128" s="4">
        <f>GETPIVOTDATA("[Measures].[Summe von Hackschnitzel]",$A$38)</f>
        <v>4</v>
      </c>
      <c r="D128" s="4" t="str">
        <f>IF(C128=0,"",B128&amp;" "&amp;TEXT(_xlfn.PERCENTOF(C128,SUM(C121:C129)),"0,0%"))</f>
        <v>Hackschnitzel 0,5%</v>
      </c>
      <c r="E128" s="4" t="str">
        <f t="shared" si="0"/>
        <v>Hackschnitzel (4)</v>
      </c>
    </row>
    <row r="129" spans="1:5" x14ac:dyDescent="0.25">
      <c r="A129" s="4" t="str">
        <f>J38</f>
        <v>Summe von Andere</v>
      </c>
      <c r="B129" s="4" t="s">
        <v>18</v>
      </c>
      <c r="C129" s="4">
        <f>GETPIVOTDATA("[Measures].[Summe von Andere]",$A$38)</f>
        <v>19</v>
      </c>
      <c r="D129" s="4" t="str">
        <f>IF(C129=0,"",B129&amp;" "&amp;TEXT(_xlfn.PERCENTOF(C129,SUM(C121:C129)),"0,0%"))</f>
        <v>Andere 2,5%</v>
      </c>
      <c r="E129" s="4" t="str">
        <f t="shared" si="0"/>
        <v>Andere (19)</v>
      </c>
    </row>
  </sheetData>
  <sheetProtection algorithmName="SHA-512" hashValue="4gXWkN4J3JWBQnL3LHXMeEg9s+JEEF/AbNQELwhd/pgQq8R+OBS8vAYTHUGB5bRY/TL8Fwko2+65iTTHvd5/qA==" saltValue="8cCwoE/bDgWRkjuk/aZhZA==" spinCount="100000" sheet="1" objects="1" scenarios="1" selectLockedCells="1" pivotTables="0"/>
  <pageMargins left="0.7" right="0.7" top="0.78740157499999996" bottom="0.78740157499999996" header="0.3" footer="0.3"/>
  <drawing r:id="rId2"/>
  <extLst>
    <ext xmlns:x14="http://schemas.microsoft.com/office/spreadsheetml/2009/9/main" uri="{A8765BA9-456A-4dab-B4F3-ACF838C121DE}">
      <x14:slicerList>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55C95-D011-462D-AD08-A3232EE0644E}">
  <sheetPr codeName="Tabelle11"/>
  <dimension ref="A1:AA8"/>
  <sheetViews>
    <sheetView workbookViewId="0"/>
  </sheetViews>
  <sheetFormatPr baseColWidth="10" defaultRowHeight="15" x14ac:dyDescent="0.25"/>
  <cols>
    <col min="1" max="1" width="66.42578125" bestFit="1" customWidth="1"/>
    <col min="2" max="2" width="67.42578125" bestFit="1" customWidth="1"/>
    <col min="3" max="3" width="78.5703125" bestFit="1" customWidth="1"/>
    <col min="4" max="4" width="62.140625" bestFit="1" customWidth="1"/>
    <col min="5" max="5" width="70.42578125" bestFit="1" customWidth="1"/>
    <col min="6" max="6" width="66.28515625" bestFit="1" customWidth="1"/>
    <col min="7" max="7" width="72.85546875" bestFit="1" customWidth="1"/>
    <col min="8" max="8" width="64.7109375" bestFit="1" customWidth="1"/>
    <col min="9" max="9" width="81.140625" bestFit="1" customWidth="1"/>
    <col min="10" max="10" width="66.28515625" bestFit="1" customWidth="1"/>
    <col min="11" max="11" width="66.42578125" bestFit="1" customWidth="1"/>
    <col min="12" max="12" width="69.5703125" bestFit="1" customWidth="1"/>
    <col min="13" max="13" width="66" bestFit="1" customWidth="1"/>
    <col min="14" max="14" width="73.7109375" bestFit="1" customWidth="1"/>
    <col min="15" max="15" width="64.42578125" bestFit="1" customWidth="1"/>
    <col min="16" max="16" width="66.85546875" bestFit="1" customWidth="1"/>
    <col min="17" max="17" width="72.85546875" bestFit="1" customWidth="1"/>
    <col min="18" max="18" width="67.28515625" bestFit="1" customWidth="1"/>
    <col min="19" max="19" width="70.7109375" bestFit="1" customWidth="1"/>
    <col min="20" max="20" width="73" bestFit="1" customWidth="1"/>
    <col min="21" max="22" width="74.5703125" bestFit="1" customWidth="1"/>
    <col min="23" max="24" width="81.140625" bestFit="1" customWidth="1"/>
    <col min="25" max="25" width="78" bestFit="1" customWidth="1"/>
    <col min="26" max="27" width="81.140625" bestFit="1" customWidth="1"/>
  </cols>
  <sheetData>
    <row r="1" spans="1:27" x14ac:dyDescent="0.25">
      <c r="A1" s="11" t="s">
        <v>242</v>
      </c>
    </row>
    <row r="3" spans="1:27" x14ac:dyDescent="0.25">
      <c r="A3" t="s">
        <v>215</v>
      </c>
      <c r="B3" t="s">
        <v>216</v>
      </c>
      <c r="C3" t="s">
        <v>217</v>
      </c>
      <c r="D3" t="s">
        <v>218</v>
      </c>
      <c r="E3" t="s">
        <v>219</v>
      </c>
      <c r="F3" t="s">
        <v>220</v>
      </c>
      <c r="G3" t="s">
        <v>221</v>
      </c>
      <c r="H3" t="s">
        <v>222</v>
      </c>
      <c r="I3" t="s">
        <v>223</v>
      </c>
      <c r="J3" t="s">
        <v>224</v>
      </c>
      <c r="K3" t="s">
        <v>225</v>
      </c>
      <c r="L3" t="s">
        <v>226</v>
      </c>
      <c r="M3" t="s">
        <v>227</v>
      </c>
      <c r="N3" t="s">
        <v>228</v>
      </c>
      <c r="O3" t="s">
        <v>229</v>
      </c>
      <c r="P3" t="s">
        <v>230</v>
      </c>
      <c r="Q3" t="s">
        <v>231</v>
      </c>
      <c r="R3" t="s">
        <v>232</v>
      </c>
      <c r="S3" t="s">
        <v>233</v>
      </c>
      <c r="T3" t="s">
        <v>234</v>
      </c>
      <c r="U3" t="s">
        <v>235</v>
      </c>
      <c r="V3" t="s">
        <v>236</v>
      </c>
      <c r="W3" t="s">
        <v>237</v>
      </c>
      <c r="X3" t="s">
        <v>238</v>
      </c>
      <c r="Y3" t="s">
        <v>239</v>
      </c>
      <c r="Z3" t="s">
        <v>240</v>
      </c>
      <c r="AA3" t="s">
        <v>241</v>
      </c>
    </row>
    <row r="4" spans="1:27" x14ac:dyDescent="0.25">
      <c r="A4" t="s">
        <v>64</v>
      </c>
      <c r="B4" t="s">
        <v>149</v>
      </c>
      <c r="C4" t="s">
        <v>4</v>
      </c>
      <c r="D4">
        <v>1</v>
      </c>
      <c r="E4">
        <v>0</v>
      </c>
      <c r="F4">
        <v>0</v>
      </c>
      <c r="G4">
        <v>0</v>
      </c>
      <c r="H4">
        <v>0</v>
      </c>
      <c r="I4" t="s">
        <v>10</v>
      </c>
      <c r="J4">
        <v>1</v>
      </c>
      <c r="K4">
        <v>0</v>
      </c>
      <c r="L4">
        <v>0</v>
      </c>
      <c r="M4">
        <v>0</v>
      </c>
      <c r="N4">
        <v>0</v>
      </c>
      <c r="O4">
        <v>0</v>
      </c>
      <c r="P4">
        <v>0</v>
      </c>
      <c r="Q4">
        <v>0</v>
      </c>
      <c r="R4">
        <v>0</v>
      </c>
      <c r="S4">
        <v>0</v>
      </c>
      <c r="T4">
        <v>0</v>
      </c>
      <c r="U4">
        <v>0</v>
      </c>
      <c r="V4">
        <v>0</v>
      </c>
      <c r="W4">
        <v>0</v>
      </c>
      <c r="X4">
        <v>0</v>
      </c>
      <c r="Y4">
        <v>0</v>
      </c>
      <c r="Z4">
        <v>0</v>
      </c>
      <c r="AA4">
        <v>1</v>
      </c>
    </row>
    <row r="5" spans="1:27" x14ac:dyDescent="0.25">
      <c r="A5" t="s">
        <v>64</v>
      </c>
      <c r="B5" t="s">
        <v>149</v>
      </c>
      <c r="C5" t="s">
        <v>4</v>
      </c>
      <c r="D5">
        <v>1</v>
      </c>
      <c r="E5">
        <v>0</v>
      </c>
      <c r="F5">
        <v>0</v>
      </c>
      <c r="G5">
        <v>0</v>
      </c>
      <c r="H5">
        <v>0</v>
      </c>
      <c r="I5" t="s">
        <v>39</v>
      </c>
      <c r="J5">
        <v>1</v>
      </c>
      <c r="K5">
        <v>0</v>
      </c>
      <c r="L5">
        <v>0</v>
      </c>
      <c r="M5">
        <v>0</v>
      </c>
      <c r="N5">
        <v>0</v>
      </c>
      <c r="O5">
        <v>1</v>
      </c>
      <c r="P5">
        <v>0</v>
      </c>
      <c r="Q5">
        <v>0</v>
      </c>
      <c r="R5">
        <v>0</v>
      </c>
      <c r="S5">
        <v>2500</v>
      </c>
      <c r="T5">
        <v>0</v>
      </c>
      <c r="U5">
        <v>0</v>
      </c>
      <c r="V5">
        <v>0</v>
      </c>
      <c r="W5">
        <v>0</v>
      </c>
      <c r="X5">
        <v>2</v>
      </c>
      <c r="Y5">
        <v>0</v>
      </c>
      <c r="Z5">
        <v>0</v>
      </c>
      <c r="AA5">
        <v>0</v>
      </c>
    </row>
    <row r="6" spans="1:27" x14ac:dyDescent="0.25">
      <c r="A6" t="s">
        <v>64</v>
      </c>
      <c r="B6" t="s">
        <v>149</v>
      </c>
      <c r="C6" t="s">
        <v>6</v>
      </c>
      <c r="D6">
        <v>0</v>
      </c>
      <c r="E6">
        <v>0</v>
      </c>
      <c r="F6">
        <v>1</v>
      </c>
      <c r="G6">
        <v>0</v>
      </c>
      <c r="H6">
        <v>0</v>
      </c>
      <c r="I6" t="s">
        <v>11</v>
      </c>
      <c r="J6">
        <v>0</v>
      </c>
      <c r="K6">
        <v>1</v>
      </c>
      <c r="L6">
        <v>0</v>
      </c>
      <c r="M6">
        <v>0</v>
      </c>
      <c r="N6">
        <v>0</v>
      </c>
      <c r="O6">
        <v>0</v>
      </c>
      <c r="P6">
        <v>0</v>
      </c>
      <c r="Q6">
        <v>0</v>
      </c>
      <c r="R6">
        <v>0</v>
      </c>
      <c r="S6">
        <v>0</v>
      </c>
      <c r="T6">
        <v>909.09090909090912</v>
      </c>
      <c r="U6">
        <v>0</v>
      </c>
      <c r="V6">
        <v>0</v>
      </c>
      <c r="W6">
        <v>0</v>
      </c>
      <c r="X6">
        <v>0</v>
      </c>
      <c r="Y6">
        <v>0</v>
      </c>
      <c r="Z6">
        <v>0</v>
      </c>
      <c r="AA6">
        <v>0</v>
      </c>
    </row>
    <row r="7" spans="1:27" x14ac:dyDescent="0.25">
      <c r="A7" t="s">
        <v>64</v>
      </c>
      <c r="B7" t="s">
        <v>149</v>
      </c>
      <c r="C7" t="s">
        <v>8</v>
      </c>
      <c r="D7">
        <v>0</v>
      </c>
      <c r="E7">
        <v>0</v>
      </c>
      <c r="F7">
        <v>0</v>
      </c>
      <c r="G7">
        <v>0</v>
      </c>
      <c r="H7">
        <v>1</v>
      </c>
      <c r="I7" t="s">
        <v>35</v>
      </c>
      <c r="J7">
        <v>0</v>
      </c>
      <c r="K7">
        <v>0</v>
      </c>
      <c r="L7">
        <v>1</v>
      </c>
      <c r="M7">
        <v>0</v>
      </c>
      <c r="N7">
        <v>0</v>
      </c>
      <c r="O7">
        <v>1</v>
      </c>
      <c r="P7">
        <v>0</v>
      </c>
      <c r="Q7">
        <v>0</v>
      </c>
      <c r="R7">
        <v>0</v>
      </c>
      <c r="S7">
        <v>0</v>
      </c>
      <c r="T7">
        <v>0</v>
      </c>
      <c r="U7">
        <v>2200</v>
      </c>
      <c r="V7">
        <v>0</v>
      </c>
      <c r="W7">
        <v>0</v>
      </c>
      <c r="X7">
        <v>6</v>
      </c>
      <c r="Y7">
        <v>0</v>
      </c>
      <c r="Z7">
        <v>0</v>
      </c>
      <c r="AA7">
        <v>0</v>
      </c>
    </row>
    <row r="8" spans="1:27" x14ac:dyDescent="0.25">
      <c r="A8" t="s">
        <v>64</v>
      </c>
      <c r="B8" t="s">
        <v>149</v>
      </c>
      <c r="C8" t="s">
        <v>8</v>
      </c>
      <c r="D8">
        <v>0</v>
      </c>
      <c r="E8">
        <v>0</v>
      </c>
      <c r="F8">
        <v>0</v>
      </c>
      <c r="G8">
        <v>0</v>
      </c>
      <c r="H8">
        <v>1</v>
      </c>
      <c r="J8">
        <v>0</v>
      </c>
      <c r="K8">
        <v>0</v>
      </c>
      <c r="L8">
        <v>0</v>
      </c>
      <c r="M8">
        <v>0</v>
      </c>
      <c r="N8">
        <v>0</v>
      </c>
      <c r="O8">
        <v>0</v>
      </c>
      <c r="P8">
        <v>0</v>
      </c>
      <c r="Q8">
        <v>0</v>
      </c>
      <c r="R8">
        <v>0</v>
      </c>
      <c r="S8">
        <v>0</v>
      </c>
      <c r="T8">
        <v>0</v>
      </c>
      <c r="U8">
        <v>0</v>
      </c>
      <c r="V8">
        <v>0</v>
      </c>
      <c r="W8">
        <v>0</v>
      </c>
      <c r="X8">
        <v>0</v>
      </c>
      <c r="Y8">
        <v>0</v>
      </c>
      <c r="Z8">
        <v>0</v>
      </c>
      <c r="AA8">
        <v>1</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R e l a t i o n s h i p A u t o D e t e c t i o n E n a b l e d " > < C u s t o m C o n t e n t > < ! [ C D A T A [ T r u e ] ] > < / C u s t o m C o n t e n t > < / G e m i n i > 
</file>

<file path=customXml/item13.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 2 0 2 6 - 0 4 - 0 3 T 1 4 : 3 8 : 0 9 . 2 7 9 4 3 7 1 + 0 2 : 0 0 < / L a s t P r o c e s s e d T i m e > < / D a t a M o d e l i n g S a n d b o x . S e r i a l i z e d S a n d b o x E r r o r C a c h e > ] ] > < / C u s t o m C o n t e n t > < / G e m i n i > 
</file>

<file path=customXml/item15.xml>��< ? x m l   v e r s i o n = " 1 . 0 "   e n c o d i n g = " U T F - 1 6 " ? > < G e m i n i   x m l n s = " h t t p : / / g e m i n i / p i v o t c u s t o m i z a t i o n / L i n k e d T a b l e U p d a t e M o d e " > < C u s t o m C o n t e n t > < ! [ C D A T A [ T r u e ] ] > < / C u s t o m C o n t e n t > < / G e m i n i > 
</file>

<file path=customXml/item16.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3 f 6 6 5 3 e 3 - f 3 a 5 - 4 6 b 1 - b 0 b d - 7 1 d a a 9 3 1 c b 2 7 " > < C u s t o m C o n t e n t > < ! [ C D A T A [ < ? x m l   v e r s i o n = " 1 . 0 "   e n c o d i n g = " u t f - 1 6 " ? > < S e t t i n g s > < C a l c u l a t e d F i e l d s > < i t e m > < M e a s u r e N a m e > I n t e r e s s e   -   j a < / M e a s u r e N a m e > < D i s p l a y N a m e > I n t e r e s s e   -   j a < / D i s p l a y N a m e > < V i s i b l e > F a l s e < / V i s i b l e > < / i t e m > < i t e m > < M e a s u r e N a m e > E n e r g i e   -   P e l l e t s   ( k W h / a ) < / M e a s u r e N a m e > < D i s p l a y N a m e > E n e r g i e   -   P e l l e t s   ( k W h / a ) < / D i s p l a y N a m e > < V i s i b l e > F a l s e < / V i s i b l e > < / i t e m > < i t e m > < M e a s u r e N a m e > E n e r g i e   -   W � r m e p u m p e   ( k W h / a ) < / M e a s u r e N a m e > < D i s p l a y N a m e > E n e r g i e   -   W � r m e p u m p e   ( k W h / a ) < / D i s p l a y N a m e > < V i s i b l e > F a l s e < / V i s i b l e > < / i t e m > < i t e m > < M e a s u r e N a m e > E n e r g i e   -   H o l z h a c k s c h n i t z e l   ( k W h / a ) < / M e a s u r e N a m e > < D i s p l a y N a m e > E n e r g i e   -   H o l z h a c k s c h n i t z e l   ( k W h / a ) < / D i s p l a y N a m e > < V i s i b l e > F a l s e < / V i s i b l e > < / i t e m > < i t e m > < M e a s u r e N a m e > E n e r g i e   -   H o l z   ( k W h / a ) < / M e a s u r e N a m e > < D i s p l a y N a m e > E n e r g i e   -   H o l z   ( k W h / a ) < / D i s p l a y N a m e > < V i s i b l e > F a l s e < / V i s i b l e > < / i t e m > < i t e m > < M e a s u r e N a m e > E n e r g i e   -   H e i z � l   ( k W h / a ) < / M e a s u r e N a m e > < D i s p l a y N a m e > E n e r g i e   -   H e i z � l   ( k W h / a ) < / D i s p l a y N a m e > < V i s i b l e > F a l s e < / V i s i b l e > < / i t e m > < i t e m > < M e a s u r e N a m e > E n e r g i e   -   E r d g a s   ( k W h / a ) < / M e a s u r e N a m e > < D i s p l a y N a m e > E n e r g i e   -   E r d g a s   ( k W h / a ) < / D i s p l a y N a m e > < V i s i b l e > F a l s e < / V i s i b l e > < / i t e m > < i t e m > < M e a s u r e N a m e > E n e r g i e   -   F l � s s i g g a s   ( k W h / a ) < / M e a s u r e N a m e > < D i s p l a y N a m e > E n e r g i e   -   F l � s s i g g a s   ( k W h / a ) < / D i s p l a y N a m e > < V i s i b l e > F a l s e < / V i s i b l e > < / i t e m > < / C a l c u l a t e d F i e l d s > < S A H o s t H a s h > 0 < / S A H o s t H a s h > < G e m i n i F i e l d L i s t V i s i b l e > T r u e < / G e m i n i F i e l d L i s t V i s i b l e > < / S e t t i n g s > ] ] > < / C u s t o m C o n t e n t > < / G e m i n i > 
</file>

<file path=customXml/item19.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T a b l e X M L _ T a b e l l e _ S t r a � e n l i s t e " > < C u s t o m C o n t e n t > < ! [ C D A T A [ < T a b l e W i d g e t G r i d S e r i a l i z a t i o n   x m l n s : x s d = " h t t p : / / w w w . w 3 . o r g / 2 0 0 1 / X M L S c h e m a "   x m l n s : x s i = " h t t p : / / w w w . w 3 . o r g / 2 0 0 1 / X M L S c h e m a - i n s t a n c e " > < C o l u m n S u g g e s t e d T y p e   / > < C o l u m n F o r m a t   / > < C o l u m n A c c u r a c y   / > < C o l u m n C u r r e n c y S y m b o l   / > < C o l u m n P o s i t i v e P a t t e r n   / > < C o l u m n N e g a t i v e P a t t e r n   / > < C o l u m n W i d t h s > < i t e m > < k e y > < s t r i n g > S t r a � e < / s t r i n g > < / k e y > < v a l u e > < i n t > 7 9 < / i n t > < / v a l u e > < / i t e m > < i t e m > < k e y > < s t r i n g > V e r t e i l t e   F r a g e b � g e n < / s t r i n g > < / k e y > < v a l u e > < i n t > 1 7 0 < / i n t > < / v a l u e > < / i t e m > < i t e m > < k e y > < s t r i n g > A b g e g e b e n e   F r a g e b � g e n < / s t r i n g > < / k e y > < v a l u e > < i n t > 1 9 9 < / i n t > < / v a l u e > < / i t e m > < i t e m > < k e y > < s t r i n g > Q u o t e < / s t r i n g > < / k e y > < v a l u e > < i n t > 7 6 < / i n t > < / v a l u e > < / i t e m > < i t e m > < k e y > < s t r i n g > O r t s t e i l < / s t r i n g > < / k e y > < v a l u e > < i n t > 8 2 < / i n t > < / v a l u e > < / i t e m > < i t e m > < k e y > < s t r i n g > S t r a � e n l � n g e   ( m ) < / s t r i n g > < / k e y > < v a l u e > < i n t > 1 4 9 < / i n t > < / v a l u e > < / i t e m > < i t e m > < k e y > < s t r i n g > S t r a � e n l � n g e   a n g e p a s s t   ( m ) < / s t r i n g > < / k e y > < v a l u e > < i n t > 2 2 1 < / i n t > < / v a l u e > < / i t e m > < / C o l u m n W i d t h s > < C o l u m n D i s p l a y I n d e x > < i t e m > < k e y > < s t r i n g > S t r a � e < / s t r i n g > < / k e y > < v a l u e > < i n t > 0 < / i n t > < / v a l u e > < / i t e m > < i t e m > < k e y > < s t r i n g > V e r t e i l t e   F r a g e b � g e n < / s t r i n g > < / k e y > < v a l u e > < i n t > 1 < / i n t > < / v a l u e > < / i t e m > < i t e m > < k e y > < s t r i n g > A b g e g e b e n e   F r a g e b � g e n < / s t r i n g > < / k e y > < v a l u e > < i n t > 2 < / i n t > < / v a l u e > < / i t e m > < i t e m > < k e y > < s t r i n g > Q u o t e < / s t r i n g > < / k e y > < v a l u e > < i n t > 3 < / i n t > < / v a l u e > < / i t e m > < i t e m > < k e y > < s t r i n g > O r t s t e i l < / s t r i n g > < / k e y > < v a l u e > < i n t > 4 < / i n t > < / v a l u e > < / i t e m > < i t e m > < k e y > < s t r i n g > S t r a � e n l � n g e   ( m ) < / s t r i n g > < / k e y > < v a l u e > < i n t > 5 < / i n t > < / v a l u e > < / i t e m > < i t e m > < k e y > < s t r i n g > S t r a � e n l � n g e   a n g e p a s s t   ( m ) < / s t r i n g > < / k e y > < v a l u e > < i n t > 6 < / 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C l i e n t W i n d o w X M L " > < C u s t o m C o n t e n t > < ! [ C D A T A [ T a b e l l e _ S t r a � e n l i s t e ] ] > < / C u s t o m C o n t e n t > < / G e m i n i > 
</file>

<file path=customXml/item22.xml>��< ? x m l   v e r s i o n = " 1 . 0 "   e n c o d i n g = " U T F - 1 6 " ? > < G e m i n i   x m l n s = " h t t p : / / g e m i n i / p i v o t c u s t o m i z a t i o n / M a n u a l C a l c M o d e " > < C u s t o m C o n t e n t > < ! [ C D A T A [ F a l s e ] ] > < / C u s t o m C o n t e n t > < / G e m i n i > 
</file>

<file path=customXml/item23.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24.xml>��< ? x m l   v e r s i o n = " 1 . 0 "   e n c o d i n g = " U T F - 1 6 " ? > < G e m i n i   x m l n s = " h t t p : / / g e m i n i / p i v o t c u s t o m i z a t i o n / d 6 5 8 5 f 6 b - f 8 2 3 - 4 4 f f - a 5 d d - d 0 8 c 6 1 4 4 5 e d 7 " > < C u s t o m C o n t e n t > < ! [ C D A T A [ < ? x m l   v e r s i o n = " 1 . 0 "   e n c o d i n g = " u t f - 1 6 " ? > < S e t t i n g s > < C a l c u l a t e d F i e l d s > < i t e m > < M e a s u r e N a m e > I n t e r e s s e   -   j a < / M e a s u r e N a m e > < D i s p l a y N a m e > I n t e r e s s e   -   j a < / D i s p l a y N a m e > < V i s i b l e > T r u e < / V i s i b l e > < / i t e m > < i t e m > < M e a s u r e N a m e > E n e r g i e   -   P e l l e t s   ( k W h / a ) < / M e a s u r e N a m e > < D i s p l a y N a m e > E n e r g i e   -   P e l l e t s   ( k W h / a ) < / D i s p l a y N a m e > < V i s i b l e > F a l s e < / V i s i b l e > < / i t e m > < i t e m > < M e a s u r e N a m e > E n e r g i e   -   W � r m e p u m p e   ( k W h / a ) < / M e a s u r e N a m e > < D i s p l a y N a m e > E n e r g i e   -   W � r m e p u m p e   ( k W h / a ) < / D i s p l a y N a m e > < V i s i b l e > F a l s e < / V i s i b l e > < / i t e m > < i t e m > < M e a s u r e N a m e > E n e r g i e   -   H o l z h a c k s c h n i t z e l   ( k W h / a ) < / M e a s u r e N a m e > < D i s p l a y N a m e > E n e r g i e   -   H o l z h a c k s c h n i t z e l   ( k W h / a ) < / D i s p l a y N a m e > < V i s i b l e > F a l s e < / V i s i b l e > < / i t e m > < i t e m > < M e a s u r e N a m e > E n e r g i e   -   H o l z   ( k W h / a ) < / M e a s u r e N a m e > < D i s p l a y N a m e > E n e r g i e   -   H o l z   ( k W h / a ) < / D i s p l a y N a m e > < V i s i b l e > F a l s e < / V i s i b l e > < / i t e m > < i t e m > < M e a s u r e N a m e > E n e r g i e   -   H e i z � l   ( k W h / a ) < / M e a s u r e N a m e > < D i s p l a y N a m e > E n e r g i e   -   H e i z � l   ( k W h / a ) < / D i s p l a y N a m e > < V i s i b l e > F a l s e < / V i s i b l e > < / i t e m > < i t e m > < M e a s u r e N a m e > E n e r g i e   -   E r d g a s   ( k W h / a ) < / M e a s u r e N a m e > < D i s p l a y N a m e > E n e r g i e   -   E r d g a s   ( k W h / a ) < / D i s p l a y N a m e > < V i s i b l e > F a l s e < / V i s i b l e > < / i t e m > < i t e m > < M e a s u r e N a m e > E n e r g i e   -   F l � s s i g g a s   ( k W h / a ) < / M e a s u r e N a m e > < D i s p l a y N a m e > E n e r g i e   -   F l � s s i g g a s   ( k W h / a ) < / D i s p l a y N a m e > < V i s i b l e > F a l s e < / V i s i b l e > < / i t e m > < / C a l c u l a t e d F i e l d s > < S A H o s t H a s h > 0 < / S A H o s t H a s h > < G e m i n i F i e l d L i s t V i s i b l e > T r u e < / G e m i n i F i e l d L i s t V i s i b l e > < / S e t t i n g s > ] ] > < / C u s t o m C o n t e n t > < / G e m i n i > 
</file>

<file path=customXml/item25.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26.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27.xml>��< ? x m l   v e r s i o n = " 1 . 0 "   e n c o d i n g = " U T F - 1 6 " ? > < G e m i n i   x m l n s = " h t t p : / / g e m i n i / p i v o t c u s t o m i z a t i o n / 6 2 c 6 0 d a 8 - 5 a 5 0 - 4 d 4 3 - 8 f d c - d 8 8 5 9 3 b b 5 3 9 a " > < C u s t o m C o n t e n t > < ! [ C D A T A [ < ? x m l   v e r s i o n = " 1 . 0 "   e n c o d i n g = " u t f - 1 6 " ? > < S e t t i n g s > < C a l c u l a t e d F i e l d s > < i t e m > < M e a s u r e N a m e > I n t e r e s s e   -   j a < / M e a s u r e N a m e > < D i s p l a y N a m e > I n t e r e s s e   -   j a < / D i s p l a y N a m e > < V i s i b l e > F a l s e < / V i s i b l e > < / i t e m > < i t e m > < M e a s u r e N a m e > E n e r g i e   -   P e l l e t s   ( k W h / a ) < / M e a s u r e N a m e > < D i s p l a y N a m e > E n e r g i e   -   P e l l e t s   ( k W h / a ) < / D i s p l a y N a m e > < V i s i b l e > F a l s e < / V i s i b l e > < / i t e m > < i t e m > < M e a s u r e N a m e > E n e r g i e   -   W � r m e p u m p e   ( k W h / a ) < / M e a s u r e N a m e > < D i s p l a y N a m e > E n e r g i e   -   W � r m e p u m p e   ( k W h / a ) < / D i s p l a y N a m e > < V i s i b l e > F a l s e < / V i s i b l e > < / i t e m > < i t e m > < M e a s u r e N a m e > E n e r g i e   -   H o l z h a c k s c h n i t z e l   ( k W h / a ) < / M e a s u r e N a m e > < D i s p l a y N a m e > E n e r g i e   -   H o l z h a c k s c h n i t z e l   ( k W h / a ) < / D i s p l a y N a m e > < V i s i b l e > F a l s e < / V i s i b l e > < / i t e m > < i t e m > < M e a s u r e N a m e > E n e r g i e   -   H o l z   ( k W h / a ) < / M e a s u r e N a m e > < D i s p l a y N a m e > E n e r g i e   -   H o l z   ( k W h / a ) < / D i s p l a y N a m e > < V i s i b l e > F a l s e < / V i s i b l e > < / i t e m > < i t e m > < M e a s u r e N a m e > E n e r g i e   -   H e i z � l   ( k W h / a ) < / M e a s u r e N a m e > < D i s p l a y N a m e > E n e r g i e   -   H e i z � l   ( k W h / a ) < / D i s p l a y N a m e > < V i s i b l e > F a l s e < / V i s i b l e > < / i t e m > < i t e m > < M e a s u r e N a m e > E n e r g i e   -   E r d g a s   ( k W h / a ) < / M e a s u r e N a m e > < D i s p l a y N a m e > E n e r g i e   -   E r d g a s   ( k W h / a ) < / D i s p l a y N a m e > < V i s i b l e > F a l s e < / V i s i b l e > < / i t e m > < i t e m > < M e a s u r e N a m e > E n e r g i e   -   F l � s s i g g a s   ( k W h / a ) < / M e a s u r e N a m e > < D i s p l a y N a m e > E n e r g i e   -   F l � s s i g g a s   ( k W h / a ) < / D i s p l a y N a m e > < V i s i b l e > F a l s e < / V i s i b l e > < / i t e m > < / C a l c u l a t e d F i e l d s > < S A H o s t H a s h > 0 < / S A H o s t H a s h > < G e m i n i F i e l d L i s t V i s i b l e > T r u e < / G e m i n i F i e l d L i s t V i s i b l e > < / S e t t i n g s > ] ] > < / C u s t o m C o n t e n t > < / G e m i n i > 
</file>

<file path=customXml/item28.xml>��< ? x m l   v e r s i o n = " 1 . 0 "   e n c o d i n g = " U T F - 1 6 " ? > < G e m i n i   x m l n s = " h t t p : / / g e m i n i / p i v o t c u s t o m i z a t i o n / 6 b 2 8 b 7 2 6 - a 3 6 8 - 4 c 0 c - b 1 2 0 - 9 0 3 a 2 5 d 2 f f e 4 " > < C u s t o m C o n t e n t > < ! [ C D A T A [ < ? x m l   v e r s i o n = " 1 . 0 "   e n c o d i n g = " u t f - 1 6 " ? > < S e t t i n g s > < C a l c u l a t e d F i e l d s > < i t e m > < M e a s u r e N a m e > E n e r g i e   -   P e l l e t s   ( k W h / a ) < / M e a s u r e N a m e > < D i s p l a y N a m e > E n e r g i e   -   P e l l e t s   ( k W h / a ) < / D i s p l a y N a m e > < V i s i b l e > F a l s e < / V i s i b l e > < / i t e m > < i t e m > < M e a s u r e N a m e > E n e r g i e   -   H e i z � l   ( k W h / a ) < / M e a s u r e N a m e > < D i s p l a y N a m e > E n e r g i e   -   H e i z � l   ( k W h / a ) < / D i s p l a y N a m e > < V i s i b l e > T r u e < / V i s i b l e > < / i t e m > < i t e m > < M e a s u r e N a m e > E n e r g i e   -   W � r m e p u m p e   ( k W h / a ) < / M e a s u r e N a m e > < D i s p l a y N a m e > E n e r g i e   -   W � r m e p u m p e   ( k W h / a ) < / D i s p l a y N a m e > < V i s i b l e > F a l s e < / V i s i b l e > < / i t e m > < i t e m > < M e a s u r e N a m e > E n e r g i e   -   H o l z h a c k s c h n i t z e l   ( k W h / a ) < / M e a s u r e N a m e > < D i s p l a y N a m e > E n e r g i e   -   H o l z h a c k s c h n i t z e l   ( k W h / a ) < / D i s p l a y N a m e > < V i s i b l e > F a l s e < / V i s i b l e > < / i t e m > < i t e m > < M e a s u r e N a m e > E n e r g i e   -   H o l z   ( k W h / a ) < / M e a s u r e N a m e > < D i s p l a y N a m e > E n e r g i e   -   H o l z   ( k W h / a ) < / D i s p l a y N a m e > < V i s i b l e > F a l s e < / V i s i b l e > < / i t e m > < i t e m > < M e a s u r e N a m e > E n e r g i e   -   E r d g a s   ( k W h / a ) < / M e a s u r e N a m e > < D i s p l a y N a m e > E n e r g i e   -   E r d g a s   ( k W h / a ) < / D i s p l a y N a m e > < V i s i b l e > F a l s e < / V i s i b l e > < / i t e m > < i t e m > < M e a s u r e N a m e > E n e r g i e   -   F l � s s i g g a s   ( k W h / a ) < / M e a s u r e N a m e > < D i s p l a y N a m e > E n e r g i e   -   F l � s s i g g a s   ( k W h / a ) < / D i s p l a y N a m e > < V i s i b l e > F a l s e < / V i s i b l e > < / i t e m > < i t e m > < M e a s u r e N a m e > S u m m e   E n e r g i e   ( k W h / a ) < / M e a s u r e N a m e > < D i s p l a y N a m e > S u m m e   E n e r g i e   ( k W h / a ) < / D i s p l a y N a m e > < V i s i b l e > F a l s e < / V i s i b l e > < / i t e m > < / C a l c u l a t e d F i e l d s > < S A H o s t H a s h > 0 < / S A H o s t H a s h > < G e m i n i F i e l d L i s t V i s i b l e > T r u e < / G e m i n i F i e l d L i s t V i s i b l e > < / S e t t i n g s > ] ] > < / C u s t o m C o n t e n t > < / G e m i n i > 
</file>

<file path=customXml/item29.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S h o w I m p l i c i t M e a s u r e s " > < C u s t o m C o n t e n t > < ! [ C D A T A [ F a l s e ] ] > < / C u s t o m C o n t e n t > < / G e m i n i > 
</file>

<file path=customXml/item30.xml>��< ? x m l   v e r s i o n = " 1 . 0 "   e n c o d i n g = " U T F - 1 6 " ? > < G e m i n i   x m l n s = " h t t p : / / g e m i n i / p i v o t c u s t o m i z a t i o n / 1 0 5 3 7 7 8 7 - d 2 c 5 - 4 5 b e - b 4 b 2 - 1 b 5 f 9 8 b 2 5 5 0 c " > < C u s t o m C o n t e n t > < ! [ C D A T A [ < ? x m l   v e r s i o n = " 1 . 0 "   e n c o d i n g = " u t f - 1 6 " ? > < S e t t i n g s > < C a l c u l a t e d F i e l d s > < i t e m > < M e a s u r e N a m e > E n e r g i e   -   P e l l e t s   ( k W h / a ) < / M e a s u r e N a m e > < D i s p l a y N a m e > E n e r g i e   -   P e l l e t s   ( k W h / a ) < / D i s p l a y N a m e > < V i s i b l e > F a l s e < / V i s i b l e > < / i t e m > < i t e m > < M e a s u r e N a m e > E n e r g i e   -   W � r m e p u m p e   ( k W h / a ) < / M e a s u r e N a m e > < D i s p l a y N a m e > E n e r g i e   -   W � r m e p u m p e   ( k W h / a ) < / D i s p l a y N a m e > < V i s i b l e > F a l s e < / V i s i b l e > < / i t e m > < i t e m > < M e a s u r e N a m e > E n e r g i e   -   H o l z h a c k s c h n i t z e l   ( k W h / a ) < / M e a s u r e N a m e > < D i s p l a y N a m e > E n e r g i e   -   H o l z h a c k s c h n i t z e l   ( k W h / a ) < / D i s p l a y N a m e > < V i s i b l e > F a l s e < / V i s i b l e > < / i t e m > < i t e m > < M e a s u r e N a m e > E n e r g i e   -   H o l z   ( k W h / a ) < / M e a s u r e N a m e > < D i s p l a y N a m e > E n e r g i e   -   H o l z   ( k W h / a ) < / D i s p l a y N a m e > < V i s i b l e > F a l s e < / V i s i b l e > < / i t e m > < i t e m > < M e a s u r e N a m e > E n e r g i e   -   H e i z � l   ( k W h / a ) < / M e a s u r e N a m e > < D i s p l a y N a m e > E n e r g i e   -   H e i z � l   ( k W h / a ) < / D i s p l a y N a m e > < V i s i b l e > F a l s e < / V i s i b l e > < / i t e m > < i t e m > < M e a s u r e N a m e > E n e r g i e   -   E r d g a s   ( k W h / a ) < / M e a s u r e N a m e > < D i s p l a y N a m e > E n e r g i e   -   E r d g a s   ( k W h / a ) < / D i s p l a y N a m e > < V i s i b l e > F a l s e < / V i s i b l e > < / i t e m > < i t e m > < M e a s u r e N a m e > E n e r g i e   -   F l � s s i g g a s   ( k W h / a ) < / M e a s u r e N a m e > < D i s p l a y N a m e > E n e r g i e   -   F l � s s i g g a s   ( k W h / a ) < / D i s p l a y N a m e > < V i s i b l e > F a l s e < / V i s i b l e > < / i t e m > < / C a l c u l a t e d F i e l d s > < S A H o s t H a s h > 0 < / S A H o s t H a s h > < G e m i n i F i e l d L i s t V i s i b l e > T r u e < / G e m i n i F i e l d L i s t V i s i b l e > < / S e t t i n g s > ] ] > < / C u s t o m C o n t e n t > < / G e m i n i > 
</file>

<file path=customXml/item31.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32.xml>��< ? x m l   v e r s i o n = " 1 . 0 "   e n c o d i n g = " U T F - 1 6 " ? > < G e m i n i   x m l n s = " h t t p : / / g e m i n i / p i v o t c u s t o m i z a t i o n / T a b l e X M L _ T a b e l l e _ A u s w e r t u n g     S t r a � e       H i l f s s p a l t e   k e i n e   E n e r g i e a n g a b e " > < C u s t o m C o n t e n t   x m l n s = " h t t p : / / g e m i n i / p i v o t c u s t o m i z a t i o n / T a b l e X M L _ T a b e l l e _ A u s w e r t u n g   S t r a � e   H i l f s s p a l t e   k e i n e   E n e r g i e a n g a b e " > < ! [ C D A T A [ < T a b l e W i d g e t G r i d S e r i a l i z a t i o n   x m l n s : x s d = " h t t p : / / w w w . w 3 . o r g / 2 0 0 1 / X M L S c h e m a "   x m l n s : x s i = " h t t p : / / w w w . w 3 . o r g / 2 0 0 1 / X M L S c h e m a - i n s t a n c e " > < C o l u m n S u g g e s t e d T y p e   / > < C o l u m n F o r m a t   / > < C o l u m n A c c u r a c y   / > < C o l u m n C u r r e n c y S y m b o l   / > < C o l u m n P o s i t i v e P a t t e r n   / > < C o l u m n N e g a t i v e P a t t e r n   / > < C o l u m n W i d t h s > < 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i t e m > < k e y > < s t r i n g > B i s h e r i g e r   E n e r g i e t r � g e r : < / s t r i n g > < / k e y > < v a l u e > < i n t > 1 9 7 < / i n t > < / v a l u e > < / i t e m > < i t e m > < k e y > < s t r i n g > H e i z � l < / s t r i n g > < / k e y > < v a l u e > < i n t > 7 7 < / i n t > < / v a l u e > < / i t e m > < i t e m > < k e y > < s t r i n g > E r d g a s < / s t r i n g > < / k e y > < v a l u e > < i n t > 8 2 < / i n t > < / v a l u e > < / i t e m > < i t e m > < k e y > < s t r i n g > F l � s s i g g a s < / s t r i n g > < / k e y > < v a l u e > < i n t > 1 0 6 < / i n t > < / v a l u e > < / i t e m > < i t e m > < k e y > < s t r i n g > S t r o m < / s t r i n g > < / k e y > < v a l u e > < i n t > 7 6 < / i n t > < / v a l u e > < / i t e m > < i t e m > < k e y > < s t r i n g > W � r m e p u m p e < / s t r i n g > < / k e y > < v a l u e > < i n t > 1 2 9 < / i n t > < / v a l u e > < / i t e m > < i t e m > < k e y > < s t r i n g > H o l z < / s t r i n g > < / k e y > < v a l u e > < i n t > 6 6 < / i n t > < / v a l u e > < / i t e m > < i t e m > < k e y > < s t r i n g > P e l l e t s < / s t r i n g > < / k e y > < v a l u e > < i n t > 7 9 < / i n t > < / v a l u e > < / i t e m > < i t e m > < k e y > < s t r i n g > H a c k s c h n i t z e l < / s t r i n g > < / k e y > < v a l u e > < i n t > 1 2 8 < / i n t > < / v a l u e > < / i t e m > < i t e m > < k e y > < s t r i n g > A n d e r e < / s t r i n g > < / k e y > < v a l u e > < i n t > 8 1 < / i n t > < / v a l u e > < / i t e m > < i t e m > < k e y > < s t r i n g > H e i z � l   ( l / a ) < / s t r i n g > < / k e y > < v a l u e > < i n t > 1 0 6 < / i n t > < / v a l u e > < / i t e m > < i t e m > < k e y > < s t r i n g > E r d g a s   ( m 3 / a ) < / s t r i n g > < / k e y > < v a l u e > < i n t > 1 2 9 < / i n t > < / v a l u e > < / i t e m > < i t e m > < k e y > < s t r i n g > F l � s s i g g a s   ( l / a ) : < / s t r i n g > < / k e y > < v a l u e > < i n t > 1 3 9 < / i n t > < / v a l u e > < / i t e m > < i t e m > < k e y > < s t r i n g > S t r o m   ( k W h / a ) : < / s t r i n g > < / k e y > < v a l u e > < i n t > 1 3 7 < / i n t > < / v a l u e > < / i t e m > < i t e m > < k e y > < s t r i n g > W � r m e p u m p e   ( k W h / a ) : < / s t r i n g > < / k e y > < v a l u e > < i n t > 1 9 0 < / i n t > < / v a l u e > < / i t e m > < i t e m > < k e y > < s t r i n g > H o l z - K a m i n   ( R a u m m e t e r / a ) : < / s t r i n g > < / k e y > < v a l u e > < i n t > 2 2 1 < / i n t > < / v a l u e > < / i t e m > < i t e m > < k e y > < s t r i n g > H o l z - P e l l e t s   ( k g / a ) : < / s t r i n g > < / k e y > < v a l u e > < i n t > 1 6 1 < / i n t > < / v a l u e > < / i t e m > < i t e m > < k e y > < s t r i n g > H o l z h a c k s c h n i t z e l   ( S c h � t t r a u m m e t e r / a ) : < / s t r i n g > < / k e y > < v a l u e > < i n t > 3 0 0 < / i n t > < / v a l u e > < / i t e m > < i t e m > < k e y > < s t r i n g > H i l f s s p a l t e   k e i n e   E n e r g i e a n g a b e < / s t r i n g > < / k e y > < v a l u e > < i n t > 2 4 4 < / i n t > < / v a l u e > < / i t e m > < / C o l u m n W i d t h s > < C o l u m n D i s p l a y I n d e x > < i t e m > < k e y > < s t r i n g > S t r a � e < / s t r i n g > < / k e y > < v a l u e > < i n t > 0 < / i n t > < / v a l u e > < / i t e m > < i t e m > < k e y > < s t r i n g > O r t s t e i l < / s t r i n g > < / k e y > < v a l u e > < i n t > 1 < / i n t > < / v a l u e > < / i t e m > < i t e m > < k e y > < s t r i n g > A n s c h l u s s i n t e r e s s e : < / s t r i n g > < / k e y > < v a l u e > < i n t > 2 < / i n t > < / v a l u e > < / i t e m > < i t e m > < k e y > < s t r i n g > j a < / s t r i n g > < / k e y > < v a l u e > < i n t > 3 < / i n t > < / v a l u e > < / i t e m > < i t e m > < k e y > < s t r i n g > j a   & a m p ;   u n k l a r < / s t r i n g > < / k e y > < v a l u e > < i n t > 4 < / i n t > < / v a l u e > < / i t e m > < i t e m > < k e y > < s t r i n g > u n k l a r < / s t r i n g > < / k e y > < v a l u e > < i n t > 5 < / i n t > < / v a l u e > < / i t e m > < i t e m > < k e y > < s t r i n g > n e i n   & a m p ;   u n k l a r < / s t r i n g > < / k e y > < v a l u e > < i n t > 6 < / i n t > < / v a l u e > < / i t e m > < i t e m > < k e y > < s t r i n g > n e i n < / s t r i n g > < / k e y > < v a l u e > < i n t > 7 < / i n t > < / v a l u e > < / i t e m > < i t e m > < k e y > < s t r i n g > B i s h e r i g e r   E n e r g i e t r � g e r : < / s t r i n g > < / k e y > < v a l u e > < i n t > 8 < / i n t > < / v a l u e > < / i t e m > < i t e m > < k e y > < s t r i n g > H e i z � l < / s t r i n g > < / k e y > < v a l u e > < i n t > 9 < / i n t > < / v a l u e > < / i t e m > < i t e m > < k e y > < s t r i n g > E r d g a s < / s t r i n g > < / k e y > < v a l u e > < i n t > 1 0 < / i n t > < / v a l u e > < / i t e m > < i t e m > < k e y > < s t r i n g > F l � s s i g g a s < / s t r i n g > < / k e y > < v a l u e > < i n t > 1 1 < / i n t > < / v a l u e > < / i t e m > < i t e m > < k e y > < s t r i n g > S t r o m < / s t r i n g > < / k e y > < v a l u e > < i n t > 1 2 < / i n t > < / v a l u e > < / i t e m > < i t e m > < k e y > < s t r i n g > W � r m e p u m p e < / s t r i n g > < / k e y > < v a l u e > < i n t > 1 3 < / i n t > < / v a l u e > < / i t e m > < i t e m > < k e y > < s t r i n g > H o l z < / s t r i n g > < / k e y > < v a l u e > < i n t > 1 4 < / i n t > < / v a l u e > < / i t e m > < i t e m > < k e y > < s t r i n g > P e l l e t s < / s t r i n g > < / k e y > < v a l u e > < i n t > 1 5 < / i n t > < / v a l u e > < / i t e m > < i t e m > < k e y > < s t r i n g > H a c k s c h n i t z e l < / s t r i n g > < / k e y > < v a l u e > < i n t > 1 6 < / i n t > < / v a l u e > < / i t e m > < i t e m > < k e y > < s t r i n g > A n d e r e < / s t r i n g > < / k e y > < v a l u e > < i n t > 1 7 < / i n t > < / v a l u e > < / i t e m > < i t e m > < k e y > < s t r i n g > H e i z � l   ( l / a ) < / s t r i n g > < / k e y > < v a l u e > < i n t > 1 8 < / i n t > < / v a l u e > < / i t e m > < i t e m > < k e y > < s t r i n g > E r d g a s   ( m 3 / a ) < / s t r i n g > < / k e y > < v a l u e > < i n t > 1 9 < / i n t > < / v a l u e > < / i t e m > < i t e m > < k e y > < s t r i n g > F l � s s i g g a s   ( l / a ) : < / s t r i n g > < / k e y > < v a l u e > < i n t > 2 0 < / i n t > < / v a l u e > < / i t e m > < i t e m > < k e y > < s t r i n g > S t r o m   ( k W h / a ) : < / s t r i n g > < / k e y > < v a l u e > < i n t > 2 1 < / i n t > < / v a l u e > < / i t e m > < i t e m > < k e y > < s t r i n g > W � r m e p u m p e   ( k W h / a ) : < / s t r i n g > < / k e y > < v a l u e > < i n t > 2 2 < / i n t > < / v a l u e > < / i t e m > < i t e m > < k e y > < s t r i n g > H o l z - K a m i n   ( R a u m m e t e r / a ) : < / s t r i n g > < / k e y > < v a l u e > < i n t > 2 3 < / i n t > < / v a l u e > < / i t e m > < i t e m > < k e y > < s t r i n g > H o l z - P e l l e t s   ( k g / a ) : < / s t r i n g > < / k e y > < v a l u e > < i n t > 2 4 < / i n t > < / v a l u e > < / i t e m > < i t e m > < k e y > < s t r i n g > H o l z h a c k s c h n i t z e l   ( S c h � t t r a u m m e t e r / a ) : < / s t r i n g > < / k e y > < v a l u e > < i n t > 2 5 < / i n t > < / v a l u e > < / i t e m > < i t e m > < k e y > < s t r i n g > H i l f s s p a l t e   k e i n e   E n e r g i e a n g a b e < / s t r i n g > < / k e y > < v a l u e > < i n t > 2 6 < / i n t > < / v a l u e > < / i t e m > < / C o l u m n D i s p l a y I n d e x > < C o l u m n F r o z e n   / > < C o l u m n C h e c k e d   / > < C o l u m n F i l t e r   / > < S e l e c t i o n F i l t e r   / > < F i l t e r P a r a m e t e r s   / > < I s S o r t D e s c e n d i n g > f a l s e < / I s S o r t D e s c e n d i n g > < / T a b l e W i d g e t G r i d S e r i a l i z a t i o n > ] ] > < / C u s t o m C o n t e n t > < / G e m i n i > 
</file>

<file path=customXml/item33.xml>��< ? x m l   v e r s i o n = " 1 . 0 "   e n c o d i n g = " U T F - 1 6 " ? > < G e m i n i   x m l n s = " h t t p : / / g e m i n i / p i v o t c u s t o m i z a t i o n / T a b l e X M L _ T a b e l l e _ A u s w e r t u n g     S t r a � e       H i l f s s p a l t e   k e i n e   E n e r g i e a n g a b e " > < C u s t o m C o n t e n t   x m l n s = " h t t p : / / g e m i n i / p i v o t c u s t o m i z a t i o n / T a b l e X M L _ T a b e l l e _ A u s w e r t u n g   S t r a � e   H i l f s s p a l t e   k e i n e   E n e r g i e a n g a b e " > < ! [ C D A T A [ < T a b l e W i d g e t G r i d S e r i a l i z a t i o n   x m l n s : x s d = " h t t p : / / w w w . w 3 . o r g / 2 0 0 1 / X M L S c h e m a "   x m l n s : x s i = " h t t p : / / w w w . w 3 . o r g / 2 0 0 1 / X M L S c h e m a - i n s t a n c e " > < C o l u m n S u g g e s t e d T y p e   / > < C o l u m n F o r m a t   / > < C o l u m n A c c u r a c y   / > < C o l u m n C u r r e n c y S y m b o l   / > < C o l u m n P o s i t i v e P a t t e r n   / > < C o l u m n N e g a t i v e P a t t e r n   / > < C o l u m n W i d t h s > < 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i t e m > < k e y > < s t r i n g > B i s h e r i g e r   E n e r g i e t r � g e r : < / s t r i n g > < / k e y > < v a l u e > < i n t > 1 9 7 < / i n t > < / v a l u e > < / i t e m > < i t e m > < k e y > < s t r i n g > H e i z � l < / s t r i n g > < / k e y > < v a l u e > < i n t > 7 7 < / i n t > < / v a l u e > < / i t e m > < i t e m > < k e y > < s t r i n g > E r d g a s < / s t r i n g > < / k e y > < v a l u e > < i n t > 8 2 < / i n t > < / v a l u e > < / i t e m > < i t e m > < k e y > < s t r i n g > F l � s s i g g a s < / s t r i n g > < / k e y > < v a l u e > < i n t > 1 0 6 < / i n t > < / v a l u e > < / i t e m > < i t e m > < k e y > < s t r i n g > S t r o m < / s t r i n g > < / k e y > < v a l u e > < i n t > 7 6 < / i n t > < / v a l u e > < / i t e m > < i t e m > < k e y > < s t r i n g > W � r m e p u m p e < / s t r i n g > < / k e y > < v a l u e > < i n t > 1 2 9 < / i n t > < / v a l u e > < / i t e m > < i t e m > < k e y > < s t r i n g > H o l z < / s t r i n g > < / k e y > < v a l u e > < i n t > 6 6 < / i n t > < / v a l u e > < / i t e m > < i t e m > < k e y > < s t r i n g > P e l l e t s < / s t r i n g > < / k e y > < v a l u e > < i n t > 7 9 < / i n t > < / v a l u e > < / i t e m > < i t e m > < k e y > < s t r i n g > H a c k s c h n i t z e l < / s t r i n g > < / k e y > < v a l u e > < i n t > 1 2 8 < / i n t > < / v a l u e > < / i t e m > < i t e m > < k e y > < s t r i n g > A n d e r e < / s t r i n g > < / k e y > < v a l u e > < i n t > 8 1 < / i n t > < / v a l u e > < / i t e m > < i t e m > < k e y > < s t r i n g > H e i z � l   ( l / a ) < / s t r i n g > < / k e y > < v a l u e > < i n t > 1 0 6 < / i n t > < / v a l u e > < / i t e m > < i t e m > < k e y > < s t r i n g > E r d g a s   ( m 3 / a ) < / s t r i n g > < / k e y > < v a l u e > < i n t > 1 2 9 < / i n t > < / v a l u e > < / i t e m > < i t e m > < k e y > < s t r i n g > F l � s s i g g a s   ( l / a ) : < / s t r i n g > < / k e y > < v a l u e > < i n t > 1 3 9 < / i n t > < / v a l u e > < / i t e m > < i t e m > < k e y > < s t r i n g > S t r o m   ( k W h / a ) : < / s t r i n g > < / k e y > < v a l u e > < i n t > 1 3 7 < / i n t > < / v a l u e > < / i t e m > < i t e m > < k e y > < s t r i n g > W � r m e p u m p e   ( k W h / a ) : < / s t r i n g > < / k e y > < v a l u e > < i n t > 1 9 0 < / i n t > < / v a l u e > < / i t e m > < i t e m > < k e y > < s t r i n g > H o l z - K a m i n   ( R a u m m e t e r / a ) : < / s t r i n g > < / k e y > < v a l u e > < i n t > 2 2 1 < / i n t > < / v a l u e > < / i t e m > < i t e m > < k e y > < s t r i n g > H o l z - P e l l e t s   ( k g / a ) : < / s t r i n g > < / k e y > < v a l u e > < i n t > 1 6 1 < / i n t > < / v a l u e > < / i t e m > < i t e m > < k e y > < s t r i n g > H o l z h a c k s c h n i t z e l   ( S c h � t t r a u m m e t e r / a ) : < / s t r i n g > < / k e y > < v a l u e > < i n t > 3 0 0 < / i n t > < / v a l u e > < / i t e m > < i t e m > < k e y > < s t r i n g > H i l f s s p a l t e   k e i n e   E n e r g i e a n g a b e < / s t r i n g > < / k e y > < v a l u e > < i n t > 2 4 4 < / i n t > < / v a l u e > < / i t e m > < / C o l u m n W i d t h s > < C o l u m n D i s p l a y I n d e x > < i t e m > < k e y > < s t r i n g > S t r a � e < / s t r i n g > < / k e y > < v a l u e > < i n t > 0 < / i n t > < / v a l u e > < / i t e m > < i t e m > < k e y > < s t r i n g > O r t s t e i l < / s t r i n g > < / k e y > < v a l u e > < i n t > 1 < / i n t > < / v a l u e > < / i t e m > < i t e m > < k e y > < s t r i n g > A n s c h l u s s i n t e r e s s e : < / s t r i n g > < / k e y > < v a l u e > < i n t > 2 < / i n t > < / v a l u e > < / i t e m > < i t e m > < k e y > < s t r i n g > j a < / s t r i n g > < / k e y > < v a l u e > < i n t > 3 < / i n t > < / v a l u e > < / i t e m > < i t e m > < k e y > < s t r i n g > j a   & a m p ;   u n k l a r < / s t r i n g > < / k e y > < v a l u e > < i n t > 4 < / i n t > < / v a l u e > < / i t e m > < i t e m > < k e y > < s t r i n g > u n k l a r < / s t r i n g > < / k e y > < v a l u e > < i n t > 5 < / i n t > < / v a l u e > < / i t e m > < i t e m > < k e y > < s t r i n g > n e i n   & a m p ;   u n k l a r < / s t r i n g > < / k e y > < v a l u e > < i n t > 6 < / i n t > < / v a l u e > < / i t e m > < i t e m > < k e y > < s t r i n g > n e i n < / s t r i n g > < / k e y > < v a l u e > < i n t > 7 < / i n t > < / v a l u e > < / i t e m > < i t e m > < k e y > < s t r i n g > B i s h e r i g e r   E n e r g i e t r � g e r : < / s t r i n g > < / k e y > < v a l u e > < i n t > 8 < / i n t > < / v a l u e > < / i t e m > < i t e m > < k e y > < s t r i n g > H e i z � l < / s t r i n g > < / k e y > < v a l u e > < i n t > 9 < / i n t > < / v a l u e > < / i t e m > < i t e m > < k e y > < s t r i n g > E r d g a s < / s t r i n g > < / k e y > < v a l u e > < i n t > 1 0 < / i n t > < / v a l u e > < / i t e m > < i t e m > < k e y > < s t r i n g > F l � s s i g g a s < / s t r i n g > < / k e y > < v a l u e > < i n t > 1 1 < / i n t > < / v a l u e > < / i t e m > < i t e m > < k e y > < s t r i n g > S t r o m < / s t r i n g > < / k e y > < v a l u e > < i n t > 1 2 < / i n t > < / v a l u e > < / i t e m > < i t e m > < k e y > < s t r i n g > W � r m e p u m p e < / s t r i n g > < / k e y > < v a l u e > < i n t > 1 3 < / i n t > < / v a l u e > < / i t e m > < i t e m > < k e y > < s t r i n g > H o l z < / s t r i n g > < / k e y > < v a l u e > < i n t > 1 4 < / i n t > < / v a l u e > < / i t e m > < i t e m > < k e y > < s t r i n g > P e l l e t s < / s t r i n g > < / k e y > < v a l u e > < i n t > 1 5 < / i n t > < / v a l u e > < / i t e m > < i t e m > < k e y > < s t r i n g > H a c k s c h n i t z e l < / s t r i n g > < / k e y > < v a l u e > < i n t > 1 6 < / i n t > < / v a l u e > < / i t e m > < i t e m > < k e y > < s t r i n g > A n d e r e < / s t r i n g > < / k e y > < v a l u e > < i n t > 1 7 < / i n t > < / v a l u e > < / i t e m > < i t e m > < k e y > < s t r i n g > H e i z � l   ( l / a ) < / s t r i n g > < / k e y > < v a l u e > < i n t > 1 8 < / i n t > < / v a l u e > < / i t e m > < i t e m > < k e y > < s t r i n g > E r d g a s   ( m 3 / a ) < / s t r i n g > < / k e y > < v a l u e > < i n t > 1 9 < / i n t > < / v a l u e > < / i t e m > < i t e m > < k e y > < s t r i n g > F l � s s i g g a s   ( l / a ) : < / s t r i n g > < / k e y > < v a l u e > < i n t > 2 0 < / i n t > < / v a l u e > < / i t e m > < i t e m > < k e y > < s t r i n g > S t r o m   ( k W h / a ) : < / s t r i n g > < / k e y > < v a l u e > < i n t > 2 1 < / i n t > < / v a l u e > < / i t e m > < i t e m > < k e y > < s t r i n g > W � r m e p u m p e   ( k W h / a ) : < / s t r i n g > < / k e y > < v a l u e > < i n t > 2 2 < / i n t > < / v a l u e > < / i t e m > < i t e m > < k e y > < s t r i n g > H o l z - K a m i n   ( R a u m m e t e r / a ) : < / s t r i n g > < / k e y > < v a l u e > < i n t > 2 3 < / i n t > < / v a l u e > < / i t e m > < i t e m > < k e y > < s t r i n g > H o l z - P e l l e t s   ( k g / a ) : < / s t r i n g > < / k e y > < v a l u e > < i n t > 2 4 < / i n t > < / v a l u e > < / i t e m > < i t e m > < k e y > < s t r i n g > H o l z h a c k s c h n i t z e l   ( S c h � t t r a u m m e t e r / a ) : < / s t r i n g > < / k e y > < v a l u e > < i n t > 2 5 < / i n t > < / v a l u e > < / i t e m > < i t e m > < k e y > < s t r i n g > H i l f s s p a l t e   k e i n e   E n e r g i e a n g a b e < / s t r i n g > < / k e y > < v a l u e > < i n t > 2 6 < / i n t > < / v a l u e > < / i t e m > < / C o l u m n D i s p l a y I n d e x > < C o l u m n F r o z e n   / > < C o l u m n C h e c k e d   / > < C o l u m n F i l t e r   / > < S e l e c t i o n F i l t e r   / > < F i l t e r P a r a m e t e r s   / > < I s S o r t D e s c e n d i n g > f a l s e < / I s S o r t D e s c e n d i n g > < / T a b l e W i d g e t G r i d S e r i a l i z a t i o n > ] ] > < / C u s t o m C o n t e n t > < / G e m i n i > 
</file>

<file path=customXml/item34.xml>��< ? x m l   v e r s i o n = " 1 . 0 "   e n c o d i n g = " U T F - 1 6 " ? > < G e m i n i   x m l n s = " h t t p : / / g e m i n i / p i v o t c u s t o m i z a t i o n / 5 1 6 5 0 d d 3 - f 6 2 5 - 4 6 7 a - 8 9 d 4 - 6 9 f 8 6 c d 0 2 a 6 5 " > < C u s t o m C o n t e n t > < ! [ C D A T A [ < ? x m l   v e r s i o n = " 1 . 0 "   e n c o d i n g = " u t f - 1 6 " ? > < S e t t i n g s > < C a l c u l a t e d F i e l d s > < i t e m > < M e a s u r e N a m e > I n t e r e s s e   -   j a < / M e a s u r e N a m e > < D i s p l a y N a m e > I n t e r e s s e   -   j a < / D i s p l a y N a m e > < V i s i b l e > F a l s e < / V i s i b l e > < / i t e m > < / C a l c u l a t e d F i e l d s > < S A H o s t H a s h > 0 < / S A H o s t H a s h > < G e m i n i F i e l d L i s t V i s i b l e > T r u e < / G e m i n i F i e l d L i s t V i s i b l e > < / S e t t i n g s > ] ] > < / C u s t o m C o n t e n t > < / G e m i n i > 
</file>

<file path=customXml/item35.xml>��< ? x m l   v e r s i o n = " 1 . 0 "   e n c o d i n g = " U T F - 1 6 " ? > < G e m i n i   x m l n s = " h t t p : / / g e m i n i / p i v o t c u s t o m i z a t i o n / 3 c e c 6 2 d f - 7 d a 3 - 4 1 3 0 - 8 f 2 a - 5 b 4 7 b 4 1 4 5 9 7 9 " > < C u s t o m C o n t e n t > < ! [ C D A T A [ < ? x m l   v e r s i o n = " 1 . 0 "   e n c o d i n g = " u t f - 1 6 " ? > < S e t t i n g s > < C a l c u l a t e d F i e l d s > < i t e m > < M e a s u r e N a m e > I n t e r e s s e   -   j a < / M e a s u r e N a m e > < D i s p l a y N a m e > I n t e r e s s e   -   j a < / D i s p l a y N a m e > < V i s i b l e > T r u e < / V i s i b l e > < / i t e m > < i t e m > < M e a s u r e N a m e > E n e r g i e   -   P e l l e t s   ( k W h / a ) < / M e a s u r e N a m e > < D i s p l a y N a m e > E n e r g i e   -   P e l l e t s   ( k W h / a ) < / D i s p l a y N a m e > < V i s i b l e > F a l s e < / V i s i b l e > < / i t e m > < i t e m > < M e a s u r e N a m e > E n e r g i e   -   W � r m e p u m p e   ( k W h / a ) < / M e a s u r e N a m e > < D i s p l a y N a m e > E n e r g i e   -   W � r m e p u m p e   ( k W h / a ) < / D i s p l a y N a m e > < V i s i b l e > F a l s e < / V i s i b l e > < / i t e m > < i t e m > < M e a s u r e N a m e > E n e r g i e   -   H o l z h a c k s c h n i t z e l   ( k W h / a ) < / M e a s u r e N a m e > < D i s p l a y N a m e > E n e r g i e   -   H o l z h a c k s c h n i t z e l   ( k W h / a ) < / D i s p l a y N a m e > < V i s i b l e > F a l s e < / V i s i b l e > < / i t e m > < i t e m > < M e a s u r e N a m e > E n e r g i e   -   H o l z   ( k W h / a ) < / M e a s u r e N a m e > < D i s p l a y N a m e > E n e r g i e   -   H o l z   ( k W h / a ) < / D i s p l a y N a m e > < V i s i b l e > F a l s e < / V i s i b l e > < / i t e m > < i t e m > < M e a s u r e N a m e > E n e r g i e   -   H e i z � l   ( k W h / a ) < / M e a s u r e N a m e > < D i s p l a y N a m e > E n e r g i e   -   H e i z � l   ( k W h / a ) < / D i s p l a y N a m e > < V i s i b l e > F a l s e < / V i s i b l e > < / i t e m > < i t e m > < M e a s u r e N a m e > E n e r g i e   -   E r d g a s   ( k W h / a ) < / M e a s u r e N a m e > < D i s p l a y N a m e > E n e r g i e   -   E r d g a s   ( k W h / a ) < / D i s p l a y N a m e > < V i s i b l e > F a l s e < / V i s i b l e > < / i t e m > < i t e m > < M e a s u r e N a m e > E n e r g i e   -   F l � s s i g g a s   ( k W h / a ) < / M e a s u r e N a m e > < D i s p l a y N a m e > E n e r g i e   -   F l � s s i g g a s   ( k W h / a ) < / D i s p l a y N a m e > < V i s i b l e > F a l s e < / V i s i b l e > < / i t e m > < / C a l c u l a t e d F i e l d s > < S A H o s t H a s h > 0 < / S A H o s t H a s h > < G e m i n i F i e l d L i s t V i s i b l e > T r u e < / G e m i n i F i e l d L i s t V i s i b l e > < / S e t t i n g s > ] ] > < / C u s t o m C o n t e n t > < / G e m i n i > 
</file>

<file path=customXml/item36.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37.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38.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39.xml>��< ? x m l   v e r s i o n = " 1 . 0 "   e n c o d i n g = " U T F - 1 6 " ? > < G e m i n i   x m l n s = " h t t p : / / g e m i n i / p i v o t c u s t o m i z a t i o n / P o w e r P i v o t V e r s i o n " > < C u s t o m C o n t e n t > < ! [ C D A T A [ 2 0 1 5 . 1 3 0 . 1 6 0 6 . 4 7 ] ] > < / C u s t o m C o n t e n t > < / G e m i n i > 
</file>

<file path=customXml/item4.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40.xml>��< ? x m l   v e r s i o n = " 1 . 0 "   e n c o d i n g = " U T F - 1 6 " ? > < G e m i n i   x m l n s = " h t t p : / / g e m i n i / p i v o t c u s t o m i z a t i o n / T a b l e X M L _ T a b e l l e _ F r a g e b o e g e n " > < C u s t o m C o n t e n t > < ! [ 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i t e m > < k e y > < s t r i n g > B i s h e r i g e r   E n e r g i e t r � g e r : < / s t r i n g > < / k e y > < v a l u e > < i n t > 1 9 7 < / i n t > < / v a l u e > < / i t e m > < i t e m > < k e y > < s t r i n g > H e i z � l < / s t r i n g > < / k e y > < v a l u e > < i n t > 7 7 < / i n t > < / v a l u e > < / i t e m > < i t e m > < k e y > < s t r i n g > E r d g a s < / s t r i n g > < / k e y > < v a l u e > < i n t > 8 2 < / i n t > < / v a l u e > < / i t e m > < i t e m > < k e y > < s t r i n g > F l � s s i g g a s < / s t r i n g > < / k e y > < v a l u e > < i n t > 1 0 6 < / i n t > < / v a l u e > < / i t e m > < i t e m > < k e y > < s t r i n g > S t r o m < / s t r i n g > < / k e y > < v a l u e > < i n t > 7 6 < / i n t > < / v a l u e > < / i t e m > < i t e m > < k e y > < s t r i n g > W � r m e p u m p e < / s t r i n g > < / k e y > < v a l u e > < i n t > 1 2 9 < / i n t > < / v a l u e > < / i t e m > < i t e m > < k e y > < s t r i n g > H o l z < / s t r i n g > < / k e y > < v a l u e > < i n t > 6 6 < / i n t > < / v a l u e > < / i t e m > < i t e m > < k e y > < s t r i n g > P e l l e t s < / s t r i n g > < / k e y > < v a l u e > < i n t > 7 9 < / i n t > < / v a l u e > < / i t e m > < i t e m > < k e y > < s t r i n g > H a c k s c h n i t z e l < / s t r i n g > < / k e y > < v a l u e > < i n t > 1 2 8 < / i n t > < / v a l u e > < / i t e m > < i t e m > < k e y > < s t r i n g > A n d e r e < / s t r i n g > < / k e y > < v a l u e > < i n t > 8 1 < / i n t > < / v a l u e > < / i t e m > < i t e m > < k e y > < s t r i n g > H e i z � l   ( l / a ) < / s t r i n g > < / k e y > < v a l u e > < i n t > 1 0 6 < / i n t > < / v a l u e > < / i t e m > < i t e m > < k e y > < s t r i n g > E r d g a s   ( m 3 / a ) < / s t r i n g > < / k e y > < v a l u e > < i n t > 1 2 9 < / i n t > < / v a l u e > < / i t e m > < i t e m > < k e y > < s t r i n g > F l � s s i g g a s   ( l / a ) : < / s t r i n g > < / k e y > < v a l u e > < i n t > 1 3 9 < / i n t > < / v a l u e > < / i t e m > < i t e m > < k e y > < s t r i n g > S t r o m   ( k W h / a ) : < / s t r i n g > < / k e y > < v a l u e > < i n t > 1 3 7 < / i n t > < / v a l u e > < / i t e m > < i t e m > < k e y > < s t r i n g > W � r m e p u m p e   ( k W h / a ) : < / s t r i n g > < / k e y > < v a l u e > < i n t > 1 9 0 < / i n t > < / v a l u e > < / i t e m > < i t e m > < k e y > < s t r i n g > H o l z - K a m i n   ( R a u m m e t e r / a ) : < / s t r i n g > < / k e y > < v a l u e > < i n t > 2 2 1 < / i n t > < / v a l u e > < / i t e m > < i t e m > < k e y > < s t r i n g > H o l z - P e l l e t s   ( k g / a ) : < / s t r i n g > < / k e y > < v a l u e > < i n t > 1 6 1 < / i n t > < / v a l u e > < / i t e m > < i t e m > < k e y > < s t r i n g > H o l z h a c k s c h n i t z e l   ( S c h � t t r a u m m e t e r / a ) : < / s t r i n g > < / k e y > < v a l u e > < i n t > 3 0 0 < / i n t > < / v a l u e > < / i t e m > < i t e m > < k e y > < s t r i n g > H i l f s s p a l t e   k e i n e   E n e r g i e a n g a b e < / s t r i n g > < / k e y > < v a l u e > < i n t > 2 4 4 < / 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i t e m > < k e y > < s t r i n g > B i s h e r i g e r   E n e r g i e t r � g e r : < / s t r i n g > < / k e y > < v a l u e > < i n t > 9 < / i n t > < / v a l u e > < / i t e m > < i t e m > < k e y > < s t r i n g > H e i z � l < / s t r i n g > < / k e y > < v a l u e > < i n t > 1 0 < / i n t > < / v a l u e > < / i t e m > < i t e m > < k e y > < s t r i n g > E r d g a s < / s t r i n g > < / k e y > < v a l u e > < i n t > 1 1 < / i n t > < / v a l u e > < / i t e m > < i t e m > < k e y > < s t r i n g > F l � s s i g g a s < / s t r i n g > < / k e y > < v a l u e > < i n t > 1 2 < / i n t > < / v a l u e > < / i t e m > < i t e m > < k e y > < s t r i n g > S t r o m < / s t r i n g > < / k e y > < v a l u e > < i n t > 1 3 < / i n t > < / v a l u e > < / i t e m > < i t e m > < k e y > < s t r i n g > W � r m e p u m p e < / s t r i n g > < / k e y > < v a l u e > < i n t > 1 4 < / i n t > < / v a l u e > < / i t e m > < i t e m > < k e y > < s t r i n g > H o l z < / s t r i n g > < / k e y > < v a l u e > < i n t > 1 5 < / i n t > < / v a l u e > < / i t e m > < i t e m > < k e y > < s t r i n g > P e l l e t s < / s t r i n g > < / k e y > < v a l u e > < i n t > 1 6 < / i n t > < / v a l u e > < / i t e m > < i t e m > < k e y > < s t r i n g > H a c k s c h n i t z e l < / s t r i n g > < / k e y > < v a l u e > < i n t > 1 7 < / i n t > < / v a l u e > < / i t e m > < i t e m > < k e y > < s t r i n g > A n d e r e < / s t r i n g > < / k e y > < v a l u e > < i n t > 1 8 < / i n t > < / v a l u e > < / i t e m > < i t e m > < k e y > < s t r i n g > H e i z � l   ( l / a ) < / s t r i n g > < / k e y > < v a l u e > < i n t > 1 9 < / i n t > < / v a l u e > < / i t e m > < i t e m > < k e y > < s t r i n g > E r d g a s   ( m 3 / a ) < / s t r i n g > < / k e y > < v a l u e > < i n t > 2 0 < / i n t > < / v a l u e > < / i t e m > < i t e m > < k e y > < s t r i n g > F l � s s i g g a s   ( l / a ) : < / s t r i n g > < / k e y > < v a l u e > < i n t > 2 1 < / i n t > < / v a l u e > < / i t e m > < i t e m > < k e y > < s t r i n g > S t r o m   ( k W h / a ) : < / s t r i n g > < / k e y > < v a l u e > < i n t > 2 2 < / i n t > < / v a l u e > < / i t e m > < i t e m > < k e y > < s t r i n g > W � r m e p u m p e   ( k W h / a ) : < / s t r i n g > < / k e y > < v a l u e > < i n t > 2 3 < / i n t > < / v a l u e > < / i t e m > < i t e m > < k e y > < s t r i n g > H o l z - K a m i n   ( R a u m m e t e r / a ) : < / s t r i n g > < / k e y > < v a l u e > < i n t > 2 4 < / i n t > < / v a l u e > < / i t e m > < i t e m > < k e y > < s t r i n g > H o l z - P e l l e t s   ( k g / a ) : < / s t r i n g > < / k e y > < v a l u e > < i n t > 2 5 < / i n t > < / v a l u e > < / i t e m > < i t e m > < k e y > < s t r i n g > H o l z h a c k s c h n i t z e l   ( S c h � t t r a u m m e t e r / a ) : < / s t r i n g > < / k e y > < v a l u e > < i n t > 2 6 < / i n t > < / v a l u e > < / i t e m > < i t e m > < k e y > < s t r i n g > H i l f s s p a l t e   k e i n e   E n e r g i e a n g a b e < / s t r i n g > < / k e y > < v a l u e > < i n t > 2 7 < / i n t > < / v a l u e > < / i t e m > < / C o l u m n D i s p l a y I n d e x > < C o l u m n F r o z e n   / > < C o l u m n C h e c k e d   / > < C o l u m n F i l t e r   / > < S e l e c t i o n F i l t e r   / > < F i l t e r P a r a m e t e r s   / > < I s S o r t D e s c e n d i n g > f a l s e < / I s S o r t D e s c e n d i n g > < / T a b l e W i d g e t G r i d S e r i a l i z a t i o n > ] ] > < / C u s t o m C o n t e n t > < / G e m i n i > 
</file>

<file path=customXml/item41.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42.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4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 T a b e l l e _ A u s w e r t u n g     S t r a � e       H i l f s s p a l t e   k e i n e   E n e r g i e a n g a b e 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 T a b e l l e _ A u s w e r t u n g     S t r a � e       H i l f s s p a l t e   k e i n e   E n e r g i e a n g a b e 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 C o l u m n s \ S t r a � e < / K e y > < / a : K e y > < a : V a l u e   i : t y p e = " T a b l e W i d g e t B a s e V i e w S t a t e " / > < / a : K e y V a l u e O f D i a g r a m O b j e c t K e y a n y T y p e z b w N T n L X > < a : K e y V a l u e O f D i a g r a m O b j e c t K e y a n y T y p e z b w N T n L X > < a : K e y > < K e y > C o l u m n s \ O r t s t e i l < / K e y > < / a : K e y > < a : V a l u e   i : t y p e = " T a b l e W i d g e t B a s e V i e w S t a t e " / > < / a : K e y V a l u e O f D i a g r a m O b j e c t K e y a n y T y p e z b w N T n L X > < a : K e y V a l u e O f D i a g r a m O b j e c t K e y a n y T y p e z b w N T n L X > < a : K e y > < K e y > C o l u m n s \ A n s c h l u s s i n t e r e s s e : < / K e y > < / a : K e y > < a : V a l u e   i : t y p e = " T a b l e W i d g e t B a s e V i e w S t a t e " / > < / a : K e y V a l u e O f D i a g r a m O b j e c t K e y a n y T y p e z b w N T n L X > < a : K e y V a l u e O f D i a g r a m O b j e c t K e y a n y T y p e z b w N T n L X > < a : K e y > < K e y > C o l u m n s \ j a < / K e y > < / a : K e y > < a : V a l u e   i : t y p e = " T a b l e W i d g e t B a s e V i e w S t a t e " / > < / a : K e y V a l u e O f D i a g r a m O b j e c t K e y a n y T y p e z b w N T n L X > < a : K e y V a l u e O f D i a g r a m O b j e c t K e y a n y T y p e z b w N T n L X > < a : K e y > < K e y > C o l u m n s \ j a   & a m p ;   u n k l a r < / K e y > < / a : K e y > < a : V a l u e   i : t y p e = " T a b l e W i d g e t B a s e V i e w S t a t e " / > < / a : K e y V a l u e O f D i a g r a m O b j e c t K e y a n y T y p e z b w N T n L X > < a : K e y V a l u e O f D i a g r a m O b j e c t K e y a n y T y p e z b w N T n L X > < a : K e y > < K e y > C o l u m n s \ u n k l a r < / K e y > < / a : K e y > < a : V a l u e   i : t y p e = " T a b l e W i d g e t B a s e V i e w S t a t e " / > < / a : K e y V a l u e O f D i a g r a m O b j e c t K e y a n y T y p e z b w N T n L X > < a : K e y V a l u e O f D i a g r a m O b j e c t K e y a n y T y p e z b w N T n L X > < a : K e y > < K e y > C o l u m n s \ n e i n   & a m p ;   u n k l a r < / K e y > < / a : K e y > < a : V a l u e   i : t y p e = " T a b l e W i d g e t B a s e V i e w S t a t e " / > < / a : K e y V a l u e O f D i a g r a m O b j e c t K e y a n y T y p e z b w N T n L X > < a : K e y V a l u e O f D i a g r a m O b j e c t K e y a n y T y p e z b w N T n L X > < a : K e y > < K e y > C o l u m n s \ n e i n < / K e y > < / a : K e y > < a : V a l u e   i : t y p e = " T a b l e W i d g e t B a s e V i e w S t a t e " / > < / a : K e y V a l u e O f D i a g r a m O b j e c t K e y a n y T y p e z b w N T n L X > < a : K e y V a l u e O f D i a g r a m O b j e c t K e y a n y T y p e z b w N T n L X > < a : K e y > < K e y > C o l u m n s \ B i s h e r i g e r   E n e r g i e t r � g e r : < / K e y > < / a : K e y > < a : V a l u e   i : t y p e = " T a b l e W i d g e t B a s e V i e w S t a t e " / > < / a : K e y V a l u e O f D i a g r a m O b j e c t K e y a n y T y p e z b w N T n L X > < a : K e y V a l u e O f D i a g r a m O b j e c t K e y a n y T y p e z b w N T n L X > < a : K e y > < K e y > C o l u m n s \ H e i z � l < / K e y > < / a : K e y > < a : V a l u e   i : t y p e = " T a b l e W i d g e t B a s e V i e w S t a t e " / > < / a : K e y V a l u e O f D i a g r a m O b j e c t K e y a n y T y p e z b w N T n L X > < a : K e y V a l u e O f D i a g r a m O b j e c t K e y a n y T y p e z b w N T n L X > < a : K e y > < K e y > C o l u m n s \ E r d g a s < / K e y > < / a : K e y > < a : V a l u e   i : t y p e = " T a b l e W i d g e t B a s e V i e w S t a t e " / > < / a : K e y V a l u e O f D i a g r a m O b j e c t K e y a n y T y p e z b w N T n L X > < a : K e y V a l u e O f D i a g r a m O b j e c t K e y a n y T y p e z b w N T n L X > < a : K e y > < K e y > C o l u m n s \ F l � s s i g g a s < / K e y > < / a : K e y > < a : V a l u e   i : t y p e = " T a b l e W i d g e t B a s e V i e w S t a t e " / > < / a : K e y V a l u e O f D i a g r a m O b j e c t K e y a n y T y p e z b w N T n L X > < a : K e y V a l u e O f D i a g r a m O b j e c t K e y a n y T y p e z b w N T n L X > < a : K e y > < K e y > C o l u m n s \ S t r o m < / K e y > < / a : K e y > < a : V a l u e   i : t y p e = " T a b l e W i d g e t B a s e V i e w S t a t e " / > < / a : K e y V a l u e O f D i a g r a m O b j e c t K e y a n y T y p e z b w N T n L X > < a : K e y V a l u e O f D i a g r a m O b j e c t K e y a n y T y p e z b w N T n L X > < a : K e y > < K e y > C o l u m n s \ W � r m e p u m p e < / K e y > < / a : K e y > < a : V a l u e   i : t y p e = " T a b l e W i d g e t B a s e V i e w S t a t e " / > < / a : K e y V a l u e O f D i a g r a m O b j e c t K e y a n y T y p e z b w N T n L X > < a : K e y V a l u e O f D i a g r a m O b j e c t K e y a n y T y p e z b w N T n L X > < a : K e y > < K e y > C o l u m n s \ H o l z < / K e y > < / a : K e y > < a : V a l u e   i : t y p e = " T a b l e W i d g e t B a s e V i e w S t a t e " / > < / a : K e y V a l u e O f D i a g r a m O b j e c t K e y a n y T y p e z b w N T n L X > < a : K e y V a l u e O f D i a g r a m O b j e c t K e y a n y T y p e z b w N T n L X > < a : K e y > < K e y > C o l u m n s \ P e l l e t s < / K e y > < / a : K e y > < a : V a l u e   i : t y p e = " T a b l e W i d g e t B a s e V i e w S t a t e " / > < / a : K e y V a l u e O f D i a g r a m O b j e c t K e y a n y T y p e z b w N T n L X > < a : K e y V a l u e O f D i a g r a m O b j e c t K e y a n y T y p e z b w N T n L X > < a : K e y > < K e y > C o l u m n s \ H a c k s c h n i t z e l < / K e y > < / a : K e y > < a : V a l u e   i : t y p e = " T a b l e W i d g e t B a s e V i e w S t a t e " / > < / a : K e y V a l u e O f D i a g r a m O b j e c t K e y a n y T y p e z b w N T n L X > < a : K e y V a l u e O f D i a g r a m O b j e c t K e y a n y T y p e z b w N T n L X > < a : K e y > < K e y > C o l u m n s \ A n d e r e < / K e y > < / a : K e y > < a : V a l u e   i : t y p e = " T a b l e W i d g e t B a s e V i e w S t a t e " / > < / a : K e y V a l u e O f D i a g r a m O b j e c t K e y a n y T y p e z b w N T n L X > < a : K e y V a l u e O f D i a g r a m O b j e c t K e y a n y T y p e z b w N T n L X > < a : K e y > < K e y > C o l u m n s \ H e i z � l   ( l / a ) < / K e y > < / a : K e y > < a : V a l u e   i : t y p e = " T a b l e W i d g e t B a s e V i e w S t a t e " / > < / a : K e y V a l u e O f D i a g r a m O b j e c t K e y a n y T y p e z b w N T n L X > < a : K e y V a l u e O f D i a g r a m O b j e c t K e y a n y T y p e z b w N T n L X > < a : K e y > < K e y > C o l u m n s \ E r d g a s   ( m 3 / a ) < / K e y > < / a : K e y > < a : V a l u e   i : t y p e = " T a b l e W i d g e t B a s e V i e w S t a t e " / > < / a : K e y V a l u e O f D i a g r a m O b j e c t K e y a n y T y p e z b w N T n L X > < a : K e y V a l u e O f D i a g r a m O b j e c t K e y a n y T y p e z b w N T n L X > < a : K e y > < K e y > C o l u m n s \ F l � s s i g g a s   ( l / a ) : < / K e y > < / a : K e y > < a : V a l u e   i : t y p e = " T a b l e W i d g e t B a s e V i e w S t a t e " / > < / a : K e y V a l u e O f D i a g r a m O b j e c t K e y a n y T y p e z b w N T n L X > < a : K e y V a l u e O f D i a g r a m O b j e c t K e y a n y T y p e z b w N T n L X > < a : K e y > < K e y > C o l u m n s \ S t r o m   ( k W h / a ) : < / K e y > < / a : K e y > < a : V a l u e   i : t y p e = " T a b l e W i d g e t B a s e V i e w S t a t e " / > < / a : K e y V a l u e O f D i a g r a m O b j e c t K e y a n y T y p e z b w N T n L X > < a : K e y V a l u e O f D i a g r a m O b j e c t K e y a n y T y p e z b w N T n L X > < a : K e y > < K e y > C o l u m n s \ W � r m e p u m p e   ( k W h / a ) : < / K e y > < / a : K e y > < a : V a l u e   i : t y p e = " T a b l e W i d g e t B a s e V i e w S t a t e " / > < / a : K e y V a l u e O f D i a g r a m O b j e c t K e y a n y T y p e z b w N T n L X > < a : K e y V a l u e O f D i a g r a m O b j e c t K e y a n y T y p e z b w N T n L X > < a : K e y > < K e y > C o l u m n s \ H o l z - K a m i n   ( R a u m m e t e r / a ) : < / K e y > < / a : K e y > < a : V a l u e   i : t y p e = " T a b l e W i d g e t B a s e V i e w S t a t e " / > < / a : K e y V a l u e O f D i a g r a m O b j e c t K e y a n y T y p e z b w N T n L X > < a : K e y V a l u e O f D i a g r a m O b j e c t K e y a n y T y p e z b w N T n L X > < a : K e y > < K e y > C o l u m n s \ H o l z - P e l l e t s   ( k g / a ) : < / K e y > < / a : K e y > < a : V a l u e   i : t y p e = " T a b l e W i d g e t B a s e V i e w S t a t e " / > < / a : K e y V a l u e O f D i a g r a m O b j e c t K e y a n y T y p e z b w N T n L X > < a : K e y V a l u e O f D i a g r a m O b j e c t K e y a n y T y p e z b w N T n L X > < a : K e y > < K e y > C o l u m n s \ H o l z h a c k s c h n i t z e l   ( S c h � t t r a u m m e t e r / a ) : < / K e y > < / a : K e y > < a : V a l u e   i : t y p e = " T a b l e W i d g e t B a s e V i e w S t a t e " / > < / a : K e y V a l u e O f D i a g r a m O b j e c t K e y a n y T y p e z b w N T n L X > < a : K e y V a l u e O f D i a g r a m O b j e c t K e y a n y T y p e z b w N T n L X > < a : K e y > < K e y > C o l u m n s \ H i l f s s p a l t e   k e i n e   E n e r g i e a n g a b e 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 T a b e l l e _ S t r a � e n l i s t e 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 T a b e l l e _ S t r a � e n l i s t e 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 C o l u m n s \ S t r a � e < / K e y > < / a : K e y > < a : V a l u e   i : t y p e = " T a b l e W i d g e t B a s e V i e w S t a t e " / > < / a : K e y V a l u e O f D i a g r a m O b j e c t K e y a n y T y p e z b w N T n L X > < a : K e y V a l u e O f D i a g r a m O b j e c t K e y a n y T y p e z b w N T n L X > < a : K e y > < K e y > C o l u m n s \ V e r t e i l t e   F r a g e b � g e n < / K e y > < / a : K e y > < a : V a l u e   i : t y p e = " T a b l e W i d g e t B a s e V i e w S t a t e " / > < / a : K e y V a l u e O f D i a g r a m O b j e c t K e y a n y T y p e z b w N T n L X > < a : K e y V a l u e O f D i a g r a m O b j e c t K e y a n y T y p e z b w N T n L X > < a : K e y > < K e y > C o l u m n s \ A b g e g e b e n e   F r a g e b � g e n < / K e y > < / a : K e y > < a : V a l u e   i : t y p e = " T a b l e W i d g e t B a s e V i e w S t a t e " / > < / a : K e y V a l u e O f D i a g r a m O b j e c t K e y a n y T y p e z b w N T n L X > < a : K e y V a l u e O f D i a g r a m O b j e c t K e y a n y T y p e z b w N T n L X > < a : K e y > < K e y > C o l u m n s \ Q u o t e < / K e y > < / a : K e y > < a : V a l u e   i : t y p e = " T a b l e W i d g e t B a s e V i e w S t a t e " / > < / a : K e y V a l u e O f D i a g r a m O b j e c t K e y a n y T y p e z b w N T n L X > < a : K e y V a l u e O f D i a g r a m O b j e c t K e y a n y T y p e z b w N T n L X > < a : K e y > < K e y > C o l u m n s \ O r t s t e i l < / K e y > < / a : K e y > < a : V a l u e   i : t y p e = " T a b l e W i d g e t B a s e V i e w S t a t e " / > < / a : K e y V a l u e O f D i a g r a m O b j e c t K e y a n y T y p e z b w N T n L X > < a : K e y V a l u e O f D i a g r a m O b j e c t K e y a n y T y p e z b w N T n L X > < a : K e y > < K e y > C o l u m n s \ S t r a � e n l � n g e   ( m ) < / K e y > < / a : K e y > < a : V a l u e   i : t y p e = " T a b l e W i d g e t B a s e V i e w S t a t e " / > < / a : K e y V a l u e O f D i a g r a m O b j e c t K e y a n y T y p e z b w N T n L X > < a : K e y V a l u e O f D i a g r a m O b j e c t K e y a n y T y p e z b w N T n L X > < a : K e y > < K e y > C o l u m n s \ S t r a � e n l � n g e   a n g e p a s s t   ( m ) < / 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44.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45.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46.xml>��< ? x m l   v e r s i o n = " 1 . 0 "   e n c o d i n g = " U T F - 1 6 " ? > < G e m i n i   x m l n s = " h t t p : / / g e m i n i / p i v o t c u s t o m i z a t i o n / T a b l e O r d e r " > < C u s t o m C o n t e n t > < ! [ C D A T A [ T a b e l l e _ A u s w e r t u n g     S t r a � e       H i l f s s p a l t e   k e i n e   E n e r g i e a n g a b e , T a b e l l e _ S t r a � e n l i s t e ] ] > < / C u s t o m C o n t e n t > < / G e m i n i > 
</file>

<file path=customXml/item47.xml>��< ? x m l   v e r s i o n = " 1 . 0 "   e n c o d i n g = " U T F - 1 6 " ? > < G e m i n i   x m l n s = " h t t p : / / g e m i n i / p i v o t c u s t o m i z a t i o n / S a n d b o x N o n E m p t y " > < C u s t o m C o n t e n t > < ! [ C D A T A [ 1 ] ] > < / C u s t o m C o n t e n t > < / G e m i n i > 
</file>

<file path=customXml/item48.xml>��< ? x m l   v e r s i o n = " 1 . 0 "   e n c o d i n g = " u t f - 1 6 " ? > < D a t a M a s h u p   x m l n s = " h t t p : / / s c h e m a s . m i c r o s o f t . c o m / D a t a M a s h u p " > A A A A A B Y D A A B Q S w M E F A A C A A g A z Y O G 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D N g 4 Z 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z Y O G X C i K R 7 g O A A A A E Q A A A B M A H A B G b 3 J t d W x h c y 9 T Z W N 0 a W 9 u M S 5 t I K I Y A C i g F A A A A A A A A A A A A A A A A A A A A A A A A A A A A C t O T S 7 J z M 9 T C I b Q h t Y A U E s B A i 0 A F A A C A A g A z Y O G X J N v g N S m A A A A 9 g A A A B I A A A A A A A A A A A A A A A A A A A A A A E N v b m Z p Z y 9 Q Y W N r Y W d l L n h t b F B L A Q I t A B Q A A g A I A M 2 D h l w P y u m r p A A A A O k A A A A T A A A A A A A A A A A A A A A A A P I A A A B b Q 2 9 u d G V u d F 9 U e X B l c 1 0 u e G 1 s U E s B A i 0 A F A A C A A g A z Y O G 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C Y B A A A B A A A A 0 I y d 3 w E V 0 R G M e g D A T 8 K X 6 w E A A A A l 1 P K W d M D o S Z v e N / o t 4 m 1 T A A A A A A I A A A A A A B B m A A A A A Q A A I A A A A M R 9 T i 7 h q A c B z u / F z 2 i 6 H G H E Y m 6 x B c k c 7 l 9 N k k F v 7 S p b A A A A A A 6 A A A A A A g A A I A A A A K j 8 Q 2 O P A T s 3 B Z N 0 + Z 6 J q b i W R D H a j I j U 6 M 1 k 0 G D O 5 z c c U A A A A G V 0 C M r / 1 C f S y h F o I a E b f 1 N q 9 R 2 x w f f D 6 6 T G H e 6 f n V j R w L e A v L e e 4 H f l 7 B T b r x i l x T p z m / t B 0 I r A z a + G T h f T t b A 3 Q B x H V J 6 q 9 j Y C e O 6 w g j Y 0 Q A A A A K o 1 C 5 P c z r X v O L T r X Z c v Z V m a P C i C O G R 6 3 9 s a i T k d g B i g 2 E t 4 T H M 7 / G / V 9 V 2 A 3 x d N A C 0 e r o d 5 B 3 d N 6 L Z C 2 M 1 r n w E = < / D a t a M a s h u p > 
</file>

<file path=customXml/item4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 T a b e l l e _ S t r a � e n l i s t e < / K e y > < V a l u e   x m l n s : a = " h t t p : / / s c h e m a s . d a t a c o n t r a c t . o r g / 2 0 0 4 / 0 7 / M i c r o s o f t . A n a l y s i s S e r v i c e s . C o m m o n " > < a : H a s F o c u s > t r u e < / a : H a s F o c u s > < a : S i z e A t D p i 9 6 > 1 1 3 < / a : S i z e A t D p i 9 6 > < a : V i s i b l e > t r u e < / a : V i s i b l e > < / V a l u e > < / K e y V a l u e O f s t r i n g S a n d b o x E d i t o r . M e a s u r e G r i d S t a t e S c d E 3 5 R y > < K e y V a l u e O f s t r i n g S a n d b o x E d i t o r . M e a s u r e G r i d S t a t e S c d E 3 5 R y > < K e y > T a b e l l e _ A u s w e r t u n g     S t r a � e       H i l f s s p a l t e   k e i n e   E n e r g i e a n g a b e < / 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 T a b e l l e _ S t r a � e n l i s t e 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 T a b e l l e _ S t r a � e n l i s t e 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 C o l u m n s \ S t r a � e < / K e y > < / D i a g r a m O b j e c t K e y > < D i a g r a m O b j e c t K e y > < K e y > C o l u m n s \ V e r t e i l t e   F r a g e b � g e n < / K e y > < / D i a g r a m O b j e c t K e y > < D i a g r a m O b j e c t K e y > < K e y > C o l u m n s \ A b g e g e b e n e   F r a g e b � g e n < / K e y > < / D i a g r a m O b j e c t K e y > < D i a g r a m O b j e c t K e y > < K e y > C o l u m n s \ Q u o t e < / K e y > < / D i a g r a m O b j e c t K e y > < D i a g r a m O b j e c t K e y > < K e y > C o l u m n s \ O r t s t e i l < / K e y > < / D i a g r a m O b j e c t K e y > < D i a g r a m O b j e c t K e y > < K e y > C o l u m n s \ S t r a � e n l � n g e   ( m ) < / K e y > < / D i a g r a m O b j e c t K e y > < D i a g r a m O b j e c t K e y > < K e y > C o l u m n s \ S t r a � e n l � n g e   a n g e p a s s t   ( m ) < / 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 C o l u m n s \ S t r a � e < / K e y > < / a : K e y > < a : V a l u e   i : t y p e = " M e a s u r e G r i d N o d e V i e w S t a t e " > < L a y e d O u t > t r u e < / L a y e d O u t > < / a : V a l u e > < / a : K e y V a l u e O f D i a g r a m O b j e c t K e y a n y T y p e z b w N T n L X > < a : K e y V a l u e O f D i a g r a m O b j e c t K e y a n y T y p e z b w N T n L X > < a : K e y > < K e y > C o l u m n s \ V e r t e i l t e   F r a g e b � g e n < / K e y > < / a : K e y > < a : V a l u e   i : t y p e = " M e a s u r e G r i d N o d e V i e w S t a t e " > < C o l u m n > 1 < / C o l u m n > < L a y e d O u t > t r u e < / L a y e d O u t > < / a : V a l u e > < / a : K e y V a l u e O f D i a g r a m O b j e c t K e y a n y T y p e z b w N T n L X > < a : K e y V a l u e O f D i a g r a m O b j e c t K e y a n y T y p e z b w N T n L X > < a : K e y > < K e y > C o l u m n s \ A b g e g e b e n e   F r a g e b � g e n < / K e y > < / a : K e y > < a : V a l u e   i : t y p e = " M e a s u r e G r i d N o d e V i e w S t a t e " > < C o l u m n > 2 < / C o l u m n > < L a y e d O u t > t r u e < / L a y e d O u t > < / a : V a l u e > < / a : K e y V a l u e O f D i a g r a m O b j e c t K e y a n y T y p e z b w N T n L X > < a : K e y V a l u e O f D i a g r a m O b j e c t K e y a n y T y p e z b w N T n L X > < a : K e y > < K e y > C o l u m n s \ Q u o t e < / K e y > < / a : K e y > < a : V a l u e   i : t y p e = " M e a s u r e G r i d N o d e V i e w S t a t e " > < C o l u m n > 3 < / C o l u m n > < L a y e d O u t > t r u e < / L a y e d O u t > < / a : V a l u e > < / a : K e y V a l u e O f D i a g r a m O b j e c t K e y a n y T y p e z b w N T n L X > < a : K e y V a l u e O f D i a g r a m O b j e c t K e y a n y T y p e z b w N T n L X > < a : K e y > < K e y > C o l u m n s \ O r t s t e i l < / K e y > < / a : K e y > < a : V a l u e   i : t y p e = " M e a s u r e G r i d N o d e V i e w S t a t e " > < C o l u m n > 4 < / C o l u m n > < L a y e d O u t > t r u e < / L a y e d O u t > < / a : V a l u e > < / a : K e y V a l u e O f D i a g r a m O b j e c t K e y a n y T y p e z b w N T n L X > < a : K e y V a l u e O f D i a g r a m O b j e c t K e y a n y T y p e z b w N T n L X > < a : K e y > < K e y > C o l u m n s \ S t r a � e n l � n g e   ( m ) < / K e y > < / a : K e y > < a : V a l u e   i : t y p e = " M e a s u r e G r i d N o d e V i e w S t a t e " > < C o l u m n > 5 < / C o l u m n > < L a y e d O u t > t r u e < / L a y e d O u t > < / a : V a l u e > < / a : K e y V a l u e O f D i a g r a m O b j e c t K e y a n y T y p e z b w N T n L X > < a : K e y V a l u e O f D i a g r a m O b j e c t K e y a n y T y p e z b w N T n L X > < a : K e y > < K e y > C o l u m n s \ S t r a � e n l � n g e   a n g e p a s s t   ( m ) < / K e y > < / a : K e y > < a : V a l u e   i : t y p e = " M e a s u r e G r i d N o d e V i e w S t a t e " > < C o l u m n > 6 < / 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 T a g s \ T a b l e s \ & l t ; T a b l e s \ T a b e l l e _ A u s w e r t u n g     S t r a � e       H i l f s s p a l t e   k e i n e   E n e r g i e a n g a b e & g t ; < / K e y > < / D i a g r a m O b j e c t K e y > < D i a g r a m O b j e c t K e y > < K e y > D y n a m i c   T a g s \ T a b l e s \ & l t ; T a b l e s \ T a b e l l e _ S t r a � e n l i s t e & g t ; < / K e y > < / D i a g r a m O b j e c t K e y > < D i a g r a m O b j e c t K e y > < K e y > T a b l e s \ T a b e l l e _ A u s w e r t u n g     S t r a � e       H i l f s s p a l t e   k e i n e   E n e r g i e a n g a b e < / K e y > < / D i a g r a m O b j e c t K e y > < D i a g r a m O b j e c t K e y > < K e y > T a b l e s \ T a b e l l e _ A u s w e r t u n g     S t r a � e       H i l f s s p a l t e   k e i n e   E n e r g i e a n g a b e \ C o l u m n s \ S t r a � e < / K e y > < / D i a g r a m O b j e c t K e y > < D i a g r a m O b j e c t K e y > < K e y > T a b l e s \ T a b e l l e _ A u s w e r t u n g     S t r a � e       H i l f s s p a l t e   k e i n e   E n e r g i e a n g a b e \ C o l u m n s \ O r t s t e i l < / K e y > < / D i a g r a m O b j e c t K e y > < D i a g r a m O b j e c t K e y > < K e y > T a b l e s \ T a b e l l e _ A u s w e r t u n g     S t r a � e       H i l f s s p a l t e   k e i n e   E n e r g i e a n g a b e \ C o l u m n s \ A n s c h l u s s i n t e r e s s e : < / K e y > < / D i a g r a m O b j e c t K e y > < D i a g r a m O b j e c t K e y > < K e y > T a b l e s \ T a b e l l e _ A u s w e r t u n g     S t r a � e       H i l f s s p a l t e   k e i n e   E n e r g i e a n g a b e \ C o l u m n s \ j a < / K e y > < / D i a g r a m O b j e c t K e y > < D i a g r a m O b j e c t K e y > < K e y > T a b l e s \ T a b e l l e _ A u s w e r t u n g     S t r a � e       H i l f s s p a l t e   k e i n e   E n e r g i e a n g a b e \ C o l u m n s \ j a   & a m p ;   u n k l a r < / K e y > < / D i a g r a m O b j e c t K e y > < D i a g r a m O b j e c t K e y > < K e y > T a b l e s \ T a b e l l e _ A u s w e r t u n g     S t r a � e       H i l f s s p a l t e   k e i n e   E n e r g i e a n g a b e \ C o l u m n s \ u n k l a r < / K e y > < / D i a g r a m O b j e c t K e y > < D i a g r a m O b j e c t K e y > < K e y > T a b l e s \ T a b e l l e _ A u s w e r t u n g     S t r a � e       H i l f s s p a l t e   k e i n e   E n e r g i e a n g a b e \ C o l u m n s \ n e i n   & a m p ;   u n k l a r < / K e y > < / D i a g r a m O b j e c t K e y > < D i a g r a m O b j e c t K e y > < K e y > T a b l e s \ T a b e l l e _ A u s w e r t u n g     S t r a � e       H i l f s s p a l t e   k e i n e   E n e r g i e a n g a b e \ C o l u m n s \ n e i n < / K e y > < / D i a g r a m O b j e c t K e y > < D i a g r a m O b j e c t K e y > < K e y > T a b l e s \ T a b e l l e _ A u s w e r t u n g     S t r a � e       H i l f s s p a l t e   k e i n e   E n e r g i e a n g a b e \ C o l u m n s \ B i s h e r i g e r   E n e r g i e t r � g e r : < / K e y > < / D i a g r a m O b j e c t K e y > < D i a g r a m O b j e c t K e y > < K e y > T a b l e s \ T a b e l l e _ A u s w e r t u n g     S t r a � e       H i l f s s p a l t e   k e i n e   E n e r g i e a n g a b e \ C o l u m n s \ H e i z � l < / K e y > < / D i a g r a m O b j e c t K e y > < D i a g r a m O b j e c t K e y > < K e y > T a b l e s \ T a b e l l e _ A u s w e r t u n g     S t r a � e       H i l f s s p a l t e   k e i n e   E n e r g i e a n g a b e \ C o l u m n s \ E r d g a s < / K e y > < / D i a g r a m O b j e c t K e y > < D i a g r a m O b j e c t K e y > < K e y > T a b l e s \ T a b e l l e _ A u s w e r t u n g     S t r a � e       H i l f s s p a l t e   k e i n e   E n e r g i e a n g a b e \ C o l u m n s \ F l � s s i g g a s < / K e y > < / D i a g r a m O b j e c t K e y > < D i a g r a m O b j e c t K e y > < K e y > T a b l e s \ T a b e l l e _ A u s w e r t u n g     S t r a � e       H i l f s s p a l t e   k e i n e   E n e r g i e a n g a b e \ C o l u m n s \ S t r o m < / K e y > < / D i a g r a m O b j e c t K e y > < D i a g r a m O b j e c t K e y > < K e y > T a b l e s \ T a b e l l e _ A u s w e r t u n g     S t r a � e       H i l f s s p a l t e   k e i n e   E n e r g i e a n g a b e \ C o l u m n s \ W � r m e p u m p e < / K e y > < / D i a g r a m O b j e c t K e y > < D i a g r a m O b j e c t K e y > < K e y > T a b l e s \ T a b e l l e _ A u s w e r t u n g     S t r a � e       H i l f s s p a l t e   k e i n e   E n e r g i e a n g a b e \ C o l u m n s \ H o l z < / K e y > < / D i a g r a m O b j e c t K e y > < D i a g r a m O b j e c t K e y > < K e y > T a b l e s \ T a b e l l e _ A u s w e r t u n g     S t r a � e       H i l f s s p a l t e   k e i n e   E n e r g i e a n g a b e \ C o l u m n s \ P e l l e t s < / K e y > < / D i a g r a m O b j e c t K e y > < D i a g r a m O b j e c t K e y > < K e y > T a b l e s \ T a b e l l e _ A u s w e r t u n g     S t r a � e       H i l f s s p a l t e   k e i n e   E n e r g i e a n g a b e \ C o l u m n s \ H a c k s c h n i t z e l < / K e y > < / D i a g r a m O b j e c t K e y > < D i a g r a m O b j e c t K e y > < K e y > T a b l e s \ T a b e l l e _ A u s w e r t u n g     S t r a � e       H i l f s s p a l t e   k e i n e   E n e r g i e a n g a b e \ C o l u m n s \ A n d e r e < / K e y > < / D i a g r a m O b j e c t K e y > < D i a g r a m O b j e c t K e y > < K e y > T a b l e s \ T a b e l l e _ A u s w e r t u n g     S t r a � e       H i l f s s p a l t e   k e i n e   E n e r g i e a n g a b e \ C o l u m n s \ H e i z � l   ( l / a ) < / K e y > < / D i a g r a m O b j e c t K e y > < D i a g r a m O b j e c t K e y > < K e y > T a b l e s \ T a b e l l e _ A u s w e r t u n g     S t r a � e       H i l f s s p a l t e   k e i n e   E n e r g i e a n g a b e \ C o l u m n s \ E r d g a s   ( m 3 / a ) < / K e y > < / D i a g r a m O b j e c t K e y > < D i a g r a m O b j e c t K e y > < K e y > T a b l e s \ T a b e l l e _ A u s w e r t u n g     S t r a � e       H i l f s s p a l t e   k e i n e   E n e r g i e a n g a b e \ C o l u m n s \ F l � s s i g g a s   ( l / a ) : < / K e y > < / D i a g r a m O b j e c t K e y > < D i a g r a m O b j e c t K e y > < K e y > T a b l e s \ T a b e l l e _ A u s w e r t u n g     S t r a � e       H i l f s s p a l t e   k e i n e   E n e r g i e a n g a b e \ C o l u m n s \ S t r o m   ( k W h / a ) : < / K e y > < / D i a g r a m O b j e c t K e y > < D i a g r a m O b j e c t K e y > < K e y > T a b l e s \ T a b e l l e _ A u s w e r t u n g     S t r a � e       H i l f s s p a l t e   k e i n e   E n e r g i e a n g a b e \ C o l u m n s \ W � r m e p u m p e   ( k W h / a ) : < / K e y > < / D i a g r a m O b j e c t K e y > < D i a g r a m O b j e c t K e y > < K e y > T a b l e s \ T a b e l l e _ A u s w e r t u n g     S t r a � e       H i l f s s p a l t e   k e i n e   E n e r g i e a n g a b e \ C o l u m n s \ H o l z - K a m i n   ( R a u m m e t e r / a ) : < / K e y > < / D i a g r a m O b j e c t K e y > < D i a g r a m O b j e c t K e y > < K e y > T a b l e s \ T a b e l l e _ A u s w e r t u n g     S t r a � e       H i l f s s p a l t e   k e i n e   E n e r g i e a n g a b e \ C o l u m n s \ H o l z - P e l l e t s   ( k g / a ) : < / K e y > < / D i a g r a m O b j e c t K e y > < D i a g r a m O b j e c t K e y > < K e y > T a b l e s \ T a b e l l e _ A u s w e r t u n g     S t r a � e       H i l f s s p a l t e   k e i n e   E n e r g i e a n g a b e \ C o l u m n s \ H o l z h a c k s c h n i t z e l   ( S c h � t t r a u m m e t e r / a ) : < / K e y > < / D i a g r a m O b j e c t K e y > < D i a g r a m O b j e c t K e y > < K e y > T a b l e s \ T a b e l l e _ A u s w e r t u n g     S t r a � e       H i l f s s p a l t e   k e i n e   E n e r g i e a n g a b e \ C o l u m n s \ H i l f s s p a l t e   k e i n e   E n e r g i e a n g a b e < / K e y > < / D i a g r a m O b j e c t K e y > < D i a g r a m O b j e c t K e y > < K e y > T a b l e s \ T a b e l l e _ A u s w e r t u n g     S t r a � e       H i l f s s p a l t e   k e i n e   E n e r g i e a n g a b e \ M e a s u r e s \ E n e r g i e   -   P e l l e t s   ( k W h / a ) < / K e y > < / D i a g r a m O b j e c t K e y > < D i a g r a m O b j e c t K e y > < K e y > T a b l e s \ T a b e l l e _ A u s w e r t u n g     S t r a � e       H i l f s s p a l t e   k e i n e   E n e r g i e a n g a b e \ M e a s u r e s \ E n e r g i e   -   W � r m e p u m p e   ( k W h / a ) < / K e y > < / D i a g r a m O b j e c t K e y > < D i a g r a m O b j e c t K e y > < K e y > T a b l e s \ T a b e l l e _ A u s w e r t u n g     S t r a � e       H i l f s s p a l t e   k e i n e   E n e r g i e a n g a b e \ M e a s u r e s \ E n e r g i e   -   H o l z h a c k s c h n i t z e l   ( k W h / a ) < / K e y > < / D i a g r a m O b j e c t K e y > < D i a g r a m O b j e c t K e y > < K e y > T a b l e s \ T a b e l l e _ A u s w e r t u n g     S t r a � e       H i l f s s p a l t e   k e i n e   E n e r g i e a n g a b e \ M e a s u r e s \ E n e r g i e   -   H o l z   ( k W h / a ) < / K e y > < / D i a g r a m O b j e c t K e y > < D i a g r a m O b j e c t K e y > < K e y > T a b l e s \ T a b e l l e _ A u s w e r t u n g     S t r a � e       H i l f s s p a l t e   k e i n e   E n e r g i e a n g a b e \ M e a s u r e s \ E n e r g i e   -   H e i z � l   ( k W h / a ) < / K e y > < / D i a g r a m O b j e c t K e y > < D i a g r a m O b j e c t K e y > < K e y > T a b l e s \ T a b e l l e _ A u s w e r t u n g     S t r a � e       H i l f s s p a l t e   k e i n e   E n e r g i e a n g a b e \ M e a s u r e s \ E n e r g i e   -   E r d g a s   ( k W h / a ) < / K e y > < / D i a g r a m O b j e c t K e y > < D i a g r a m O b j e c t K e y > < K e y > T a b l e s \ T a b e l l e _ A u s w e r t u n g     S t r a � e       H i l f s s p a l t e   k e i n e   E n e r g i e a n g a b e \ M e a s u r e s \ E n e r g i e   -   F l � s s i g g a s   ( k W h / a ) < / K e y > < / D i a g r a m O b j e c t K e y > < D i a g r a m O b j e c t K e y > < K e y > T a b l e s \ T a b e l l e _ A u s w e r t u n g     S t r a � e       H i l f s s p a l t e   k e i n e   E n e r g i e a n g a b e \ M e a s u r e s \ S u m m e   v o n   S t r o m   2 < / K e y > < / D i a g r a m O b j e c t K e y > < D i a g r a m O b j e c t K e y > < K e y > T a b l e s \ T a b e l l e _ A u s w e r t u n g     S t r a � e       H i l f s s p a l t e   k e i n e   E n e r g i e a n g a b e \ S u m m e   v o n   S t r o m   2 \ A d d i t i o n a l   I n f o \ I m p l i z i t e s   M e a s u r e < / K e y > < / D i a g r a m O b j e c t K e y > < D i a g r a m O b j e c t K e y > < K e y > T a b l e s \ T a b e l l e _ A u s w e r t u n g     S t r a � e       H i l f s s p a l t e   k e i n e   E n e r g i e a n g a b e \ M e a s u r e s \ S u m m e   v o n   H i l f s s p a l t e   k e i n e   E n e r g i e a n g a b e < / K e y > < / D i a g r a m O b j e c t K e y > < D i a g r a m O b j e c t K e y > < K e y > T a b l e s \ T a b e l l e _ A u s w e r t u n g     S t r a � e       H i l f s s p a l t e   k e i n e   E n e r g i e a n g a b e \ S u m m e   v o n   H i l f s s p a l t e   k e i n e   E n e r g i e a n g a b e \ A d d i t i o n a l   I n f o \ I m p l i z i t e s   M e a s u r e < / K e y > < / D i a g r a m O b j e c t K e y > < D i a g r a m O b j e c t K e y > < K e y > T a b l e s \ T a b e l l e _ A u s w e r t u n g     S t r a � e       H i l f s s p a l t e   k e i n e   E n e r g i e a n g a b e \ M e a s u r e s \ S u m m e   v o n   S t r o m   ( k W h / a ) : < / K e y > < / D i a g r a m O b j e c t K e y > < D i a g r a m O b j e c t K e y > < K e y > T a b l e s \ T a b e l l e _ A u s w e r t u n g     S t r a � e       H i l f s s p a l t e   k e i n e   E n e r g i e a n g a b e \ S u m m e   v o n   S t r o m   ( k W h / a ) : \ A d d i t i o n a l   I n f o \ I m p l i z i t e s   M e a s u r e < / K e y > < / D i a g r a m O b j e c t K e y > < D i a g r a m O b j e c t K e y > < K e y > T a b l e s \ T a b e l l e _ A u s w e r t u n g     S t r a � e       H i l f s s p a l t e   k e i n e   E n e r g i e a n g a b e \ M e a s u r e s \ S u m m e   v o n   H o l z - P e l l e t s   ( k g / a ) :   2 < / K e y > < / D i a g r a m O b j e c t K e y > < D i a g r a m O b j e c t K e y > < K e y > T a b l e s \ T a b e l l e _ A u s w e r t u n g     S t r a � e       H i l f s s p a l t e   k e i n e   E n e r g i e a n g a b e \ S u m m e   v o n   H o l z - P e l l e t s   ( k g / a ) :   2 \ A d d i t i o n a l   I n f o \ I m p l i z i t e s   M e a s u r e < / K e y > < / D i a g r a m O b j e c t K e y > < D i a g r a m O b j e c t K e y > < K e y > T a b l e s \ T a b e l l e _ A u s w e r t u n g     S t r a � e       H i l f s s p a l t e   k e i n e   E n e r g i e a n g a b e \ M e a s u r e s \ S u m m e   v o n   W � r m e p u m p e   ( k W h / a ) : < / K e y > < / D i a g r a m O b j e c t K e y > < D i a g r a m O b j e c t K e y > < K e y > T a b l e s \ T a b e l l e _ A u s w e r t u n g     S t r a � e       H i l f s s p a l t e   k e i n e   E n e r g i e a n g a b e \ S u m m e   v o n   W � r m e p u m p e   ( k W h / a ) : \ A d d i t i o n a l   I n f o \ I m p l i z i t e s   M e a s u r e < / K e y > < / D i a g r a m O b j e c t K e y > < D i a g r a m O b j e c t K e y > < K e y > T a b l e s \ T a b e l l e _ A u s w e r t u n g     S t r a � e       H i l f s s p a l t e   k e i n e   E n e r g i e a n g a b e \ M e a s u r e s \ S u m m e   v o n   W � r m e p u m p e   2 < / K e y > < / D i a g r a m O b j e c t K e y > < D i a g r a m O b j e c t K e y > < K e y > T a b l e s \ T a b e l l e _ A u s w e r t u n g     S t r a � e       H i l f s s p a l t e   k e i n e   E n e r g i e a n g a b e \ S u m m e   v o n   W � r m e p u m p e   2 \ A d d i t i o n a l   I n f o \ I m p l i z i t e s   M e a s u r e < / K e y > < / D i a g r a m O b j e c t K e y > < D i a g r a m O b j e c t K e y > < K e y > T a b l e s \ T a b e l l e _ A u s w e r t u n g     S t r a � e       H i l f s s p a l t e   k e i n e   E n e r g i e a n g a b e \ M e a s u r e s \ S u m m e   v o n   H o l z h a c k s c h n i t z e l   ( S c h � t t r a u m m e t e r / a ) : < / K e y > < / D i a g r a m O b j e c t K e y > < D i a g r a m O b j e c t K e y > < K e y > T a b l e s \ T a b e l l e _ A u s w e r t u n g     S t r a � e       H i l f s s p a l t e   k e i n e   E n e r g i e a n g a b e \ S u m m e   v o n   H o l z h a c k s c h n i t z e l   ( S c h � t t r a u m m e t e r / a ) : \ A d d i t i o n a l   I n f o \ I m p l i z i t e s   M e a s u r e < / K e y > < / D i a g r a m O b j e c t K e y > < D i a g r a m O b j e c t K e y > < K e y > T a b l e s \ T a b e l l e _ A u s w e r t u n g     S t r a � e       H i l f s s p a l t e   k e i n e   E n e r g i e a n g a b e \ M e a s u r e s \ S u m m e   v o n   H o l z - K a m i n   ( R a u m m e t e r / a ) : < / K e y > < / D i a g r a m O b j e c t K e y > < D i a g r a m O b j e c t K e y > < K e y > T a b l e s \ T a b e l l e _ A u s w e r t u n g     S t r a � e       H i l f s s p a l t e   k e i n e   E n e r g i e a n g a b e \ S u m m e   v o n   H o l z - K a m i n   ( R a u m m e t e r / a ) : \ A d d i t i o n a l   I n f o \ I m p l i z i t e s   M e a s u r e < / K e y > < / D i a g r a m O b j e c t K e y > < D i a g r a m O b j e c t K e y > < K e y > T a b l e s \ T a b e l l e _ A u s w e r t u n g     S t r a � e       H i l f s s p a l t e   k e i n e   E n e r g i e a n g a b e \ M e a s u r e s \ S u m m e   v o n   H e i z � l   ( l / a ) < / K e y > < / D i a g r a m O b j e c t K e y > < D i a g r a m O b j e c t K e y > < K e y > T a b l e s \ T a b e l l e _ A u s w e r t u n g     S t r a � e       H i l f s s p a l t e   k e i n e   E n e r g i e a n g a b e \ S u m m e   v o n   H e i z � l   ( l / a ) \ A d d i t i o n a l   I n f o \ I m p l i z i t e s   M e a s u r e < / K e y > < / D i a g r a m O b j e c t K e y > < D i a g r a m O b j e c t K e y > < K e y > T a b l e s \ T a b e l l e _ A u s w e r t u n g     S t r a � e       H i l f s s p a l t e   k e i n e   E n e r g i e a n g a b e \ M e a s u r e s \ S u m m e   v o n   E r d g a s   2 < / K e y > < / D i a g r a m O b j e c t K e y > < D i a g r a m O b j e c t K e y > < K e y > T a b l e s \ T a b e l l e _ A u s w e r t u n g     S t r a � e       H i l f s s p a l t e   k e i n e   E n e r g i e a n g a b e \ S u m m e   v o n   E r d g a s   2 \ A d d i t i o n a l   I n f o \ I m p l i z i t e s   M e a s u r e < / K e y > < / D i a g r a m O b j e c t K e y > < D i a g r a m O b j e c t K e y > < K e y > T a b l e s \ T a b e l l e _ A u s w e r t u n g     S t r a � e       H i l f s s p a l t e   k e i n e   E n e r g i e a n g a b e \ M e a s u r e s \ S u m m e   v o n   E r d g a s   ( m 3 / a ) < / K e y > < / D i a g r a m O b j e c t K e y > < D i a g r a m O b j e c t K e y > < K e y > T a b l e s \ T a b e l l e _ A u s w e r t u n g     S t r a � e       H i l f s s p a l t e   k e i n e   E n e r g i e a n g a b e \ S u m m e   v o n   E r d g a s   ( m 3 / a ) \ A d d i t i o n a l   I n f o \ I m p l i z i t e s   M e a s u r e < / K e y > < / D i a g r a m O b j e c t K e y > < D i a g r a m O b j e c t K e y > < K e y > T a b l e s \ T a b e l l e _ A u s w e r t u n g     S t r a � e       H i l f s s p a l t e   k e i n e   E n e r g i e a n g a b e \ M e a s u r e s \ S u m m e   v o n   F l � s s i g g a s   ( l / a ) : < / K e y > < / D i a g r a m O b j e c t K e y > < D i a g r a m O b j e c t K e y > < K e y > T a b l e s \ T a b e l l e _ A u s w e r t u n g     S t r a � e       H i l f s s p a l t e   k e i n e   E n e r g i e a n g a b e \ S u m m e   v o n   F l � s s i g g a s   ( l / a ) : \ A d d i t i o n a l   I n f o \ I m p l i z i t e s   M e a s u r e < / K e y > < / D i a g r a m O b j e c t K e y > < D i a g r a m O b j e c t K e y > < K e y > T a b l e s \ T a b e l l e _ A u s w e r t u n g     S t r a � e       H i l f s s p a l t e   k e i n e   E n e r g i e a n g a b e \ M e a s u r e s \ S u m m e   v o n   j a   2 < / K e y > < / D i a g r a m O b j e c t K e y > < D i a g r a m O b j e c t K e y > < K e y > T a b l e s \ T a b e l l e _ A u s w e r t u n g     S t r a � e       H i l f s s p a l t e   k e i n e   E n e r g i e a n g a b e \ S u m m e   v o n   j a   2 \ A d d i t i o n a l   I n f o \ I m p l i z i t e s   M e a s u r e < / K e y > < / D i a g r a m O b j e c t K e y > < D i a g r a m O b j e c t K e y > < K e y > T a b l e s \ T a b e l l e _ A u s w e r t u n g     S t r a � e       H i l f s s p a l t e   k e i n e   E n e r g i e a n g a b e \ M e a s u r e s \ S u m m e   v o n   j a   & a m p ;   u n k l a r   2 < / K e y > < / D i a g r a m O b j e c t K e y > < D i a g r a m O b j e c t K e y > < K e y > T a b l e s \ T a b e l l e _ A u s w e r t u n g     S t r a � e       H i l f s s p a l t e   k e i n e   E n e r g i e a n g a b e \ S u m m e   v o n   j a   & a m p ;   u n k l a r   2 \ A d d i t i o n a l   I n f o \ I m p l i z i t e s   M e a s u r e < / K e y > < / D i a g r a m O b j e c t K e y > < D i a g r a m O b j e c t K e y > < K e y > T a b l e s \ T a b e l l e _ A u s w e r t u n g     S t r a � e       H i l f s s p a l t e   k e i n e   E n e r g i e a n g a b e \ M e a s u r e s \ S u m m e   v o n   u n k l a r   2 < / K e y > < / D i a g r a m O b j e c t K e y > < D i a g r a m O b j e c t K e y > < K e y > T a b l e s \ T a b e l l e _ A u s w e r t u n g     S t r a � e       H i l f s s p a l t e   k e i n e   E n e r g i e a n g a b e \ S u m m e   v o n   u n k l a r   2 \ A d d i t i o n a l   I n f o \ I m p l i z i t e s   M e a s u r e < / K e y > < / D i a g r a m O b j e c t K e y > < D i a g r a m O b j e c t K e y > < K e y > T a b l e s \ T a b e l l e _ A u s w e r t u n g     S t r a � e       H i l f s s p a l t e   k e i n e   E n e r g i e a n g a b e \ M e a s u r e s \ S u m m e   v o n   n e i n   & a m p ;   u n k l a r   2 < / K e y > < / D i a g r a m O b j e c t K e y > < D i a g r a m O b j e c t K e y > < K e y > T a b l e s \ T a b e l l e _ A u s w e r t u n g     S t r a � e       H i l f s s p a l t e   k e i n e   E n e r g i e a n g a b e \ S u m m e   v o n   n e i n   & a m p ;   u n k l a r   2 \ A d d i t i o n a l   I n f o \ I m p l i z i t e s   M e a s u r e < / K e y > < / D i a g r a m O b j e c t K e y > < D i a g r a m O b j e c t K e y > < K e y > T a b l e s \ T a b e l l e _ A u s w e r t u n g     S t r a � e       H i l f s s p a l t e   k e i n e   E n e r g i e a n g a b e \ M e a s u r e s \ S u m m e   v o n   n e i n   2 < / K e y > < / D i a g r a m O b j e c t K e y > < D i a g r a m O b j e c t K e y > < K e y > T a b l e s \ T a b e l l e _ A u s w e r t u n g     S t r a � e       H i l f s s p a l t e   k e i n e   E n e r g i e a n g a b e \ S u m m e   v o n   n e i n   2 \ A d d i t i o n a l   I n f o \ I m p l i z i t e s   M e a s u r e < / K e y > < / D i a g r a m O b j e c t K e y > < D i a g r a m O b j e c t K e y > < K e y > T a b l e s \ T a b e l l e _ A u s w e r t u n g     S t r a � e       H i l f s s p a l t e   k e i n e   E n e r g i e a n g a b e \ M e a s u r e s \ S u m m e   v o n   H e i z � l < / K e y > < / D i a g r a m O b j e c t K e y > < D i a g r a m O b j e c t K e y > < K e y > T a b l e s \ T a b e l l e _ A u s w e r t u n g     S t r a � e       H i l f s s p a l t e   k e i n e   E n e r g i e a n g a b e \ S u m m e   v o n   H e i z � l \ A d d i t i o n a l   I n f o \ I m p l i z i t e s   M e a s u r e < / K e y > < / D i a g r a m O b j e c t K e y > < D i a g r a m O b j e c t K e y > < K e y > T a b l e s \ T a b e l l e _ A u s w e r t u n g     S t r a � e       H i l f s s p a l t e   k e i n e   E n e r g i e a n g a b e \ M e a s u r e s \ S u m m e   v o n   F l � s s i g g a s < / K e y > < / D i a g r a m O b j e c t K e y > < D i a g r a m O b j e c t K e y > < K e y > T a b l e s \ T a b e l l e _ A u s w e r t u n g     S t r a � e       H i l f s s p a l t e   k e i n e   E n e r g i e a n g a b e \ S u m m e   v o n   F l � s s i g g a s \ A d d i t i o n a l   I n f o \ I m p l i z i t e s   M e a s u r e < / K e y > < / D i a g r a m O b j e c t K e y > < D i a g r a m O b j e c t K e y > < K e y > T a b l e s \ T a b e l l e _ A u s w e r t u n g     S t r a � e       H i l f s s p a l t e   k e i n e   E n e r g i e a n g a b e \ M e a s u r e s \ S u m m e   v o n   H o l z < / K e y > < / D i a g r a m O b j e c t K e y > < D i a g r a m O b j e c t K e y > < K e y > T a b l e s \ T a b e l l e _ A u s w e r t u n g     S t r a � e       H i l f s s p a l t e   k e i n e   E n e r g i e a n g a b e \ S u m m e   v o n   H o l z \ A d d i t i o n a l   I n f o \ I m p l i z i t e s   M e a s u r e < / K e y > < / D i a g r a m O b j e c t K e y > < D i a g r a m O b j e c t K e y > < K e y > T a b l e s \ T a b e l l e _ A u s w e r t u n g     S t r a � e       H i l f s s p a l t e   k e i n e   E n e r g i e a n g a b e \ M e a s u r e s \ S u m m e   v o n   P e l l e t s < / K e y > < / D i a g r a m O b j e c t K e y > < D i a g r a m O b j e c t K e y > < K e y > T a b l e s \ T a b e l l e _ A u s w e r t u n g     S t r a � e       H i l f s s p a l t e   k e i n e   E n e r g i e a n g a b e \ S u m m e   v o n   P e l l e t s \ A d d i t i o n a l   I n f o \ I m p l i z i t e s   M e a s u r e < / K e y > < / D i a g r a m O b j e c t K e y > < D i a g r a m O b j e c t K e y > < K e y > T a b l e s \ T a b e l l e _ A u s w e r t u n g     S t r a � e       H i l f s s p a l t e   k e i n e   E n e r g i e a n g a b e \ M e a s u r e s \ S u m m e   v o n   H a c k s c h n i t z e l < / K e y > < / D i a g r a m O b j e c t K e y > < D i a g r a m O b j e c t K e y > < K e y > T a b l e s \ T a b e l l e _ A u s w e r t u n g     S t r a � e       H i l f s s p a l t e   k e i n e   E n e r g i e a n g a b e \ S u m m e   v o n   H a c k s c h n i t z e l \ A d d i t i o n a l   I n f o \ I m p l i z i t e s   M e a s u r e < / K e y > < / D i a g r a m O b j e c t K e y > < D i a g r a m O b j e c t K e y > < K e y > T a b l e s \ T a b e l l e _ A u s w e r t u n g     S t r a � e       H i l f s s p a l t e   k e i n e   E n e r g i e a n g a b e \ M e a s u r e s \ S u m m e   v o n   A n d e r e < / K e y > < / D i a g r a m O b j e c t K e y > < D i a g r a m O b j e c t K e y > < K e y > T a b l e s \ T a b e l l e _ A u s w e r t u n g     S t r a � e       H i l f s s p a l t e   k e i n e   E n e r g i e a n g a b e \ S u m m e   v o n   A n d e r e \ A d d i t i o n a l   I n f o \ I m p l i z i t e s   M e a s u r e < / K e y > < / D i a g r a m O b j e c t K e y > < D i a g r a m O b j e c t K e y > < K e y > T a b l e s \ T a b e l l e _ S t r a � e n l i s t e < / K e y > < / D i a g r a m O b j e c t K e y > < D i a g r a m O b j e c t K e y > < K e y > T a b l e s \ T a b e l l e _ S t r a � e n l i s t e \ C o l u m n s \ S t r a � e < / K e y > < / D i a g r a m O b j e c t K e y > < D i a g r a m O b j e c t K e y > < K e y > T a b l e s \ T a b e l l e _ S t r a � e n l i s t e \ C o l u m n s \ V e r t e i l t e   F r a g e b � g e n < / K e y > < / D i a g r a m O b j e c t K e y > < D i a g r a m O b j e c t K e y > < K e y > T a b l e s \ T a b e l l e _ S t r a � e n l i s t e \ C o l u m n s \ A b g e g e b e n e   F r a g e b � g e n < / K e y > < / D i a g r a m O b j e c t K e y > < D i a g r a m O b j e c t K e y > < K e y > T a b l e s \ T a b e l l e _ S t r a � e n l i s t e \ C o l u m n s \ Q u o t e < / K e y > < / D i a g r a m O b j e c t K e y > < D i a g r a m O b j e c t K e y > < K e y > T a b l e s \ T a b e l l e _ S t r a � e n l i s t e \ C o l u m n s \ O r t s t e i l < / K e y > < / D i a g r a m O b j e c t K e y > < D i a g r a m O b j e c t K e y > < K e y > T a b l e s \ T a b e l l e _ S t r a � e n l i s t e \ C o l u m n s \ S t r a � e n l � n g e   ( m ) < / K e y > < / D i a g r a m O b j e c t K e y > < D i a g r a m O b j e c t K e y > < K e y > T a b l e s \ T a b e l l e _ S t r a � e n l i s t e \ C o l u m n s \ S t r a � e n l � n g e   a n g e p a s s t   ( m ) < / K e y > < / D i a g r a m O b j e c t K e y > < D i a g r a m O b j e c t K e y > < K e y > R e l a t i o n s h i p s \ & l t ; T a b l e s \ T a b e l l e _ A u s w e r t u n g     S t r a � e       H i l f s s p a l t e   k e i n e   E n e r g i e a n g a b e \ C o l u m n s \ S t r a � e & g t ; - & l t ; T a b l e s \ T a b e l l e _ S t r a � e n l i s t e \ C o l u m n s \ S t r a � e & g t ; < / K e y > < / D i a g r a m O b j e c t K e y > < D i a g r a m O b j e c t K e y > < K e y > R e l a t i o n s h i p s \ & l t ; T a b l e s \ T a b e l l e _ A u s w e r t u n g     S t r a � e       H i l f s s p a l t e   k e i n e   E n e r g i e a n g a b e \ C o l u m n s \ S t r a � e & g t ; - & l t ; T a b l e s \ T a b e l l e _ S t r a � e n l i s t e \ C o l u m n s \ S t r a � e & g t ; \ F K < / K e y > < / D i a g r a m O b j e c t K e y > < D i a g r a m O b j e c t K e y > < K e y > R e l a t i o n s h i p s \ & l t ; T a b l e s \ T a b e l l e _ A u s w e r t u n g     S t r a � e       H i l f s s p a l t e   k e i n e   E n e r g i e a n g a b e \ C o l u m n s \ S t r a � e & g t ; - & l t ; T a b l e s \ T a b e l l e _ S t r a � e n l i s t e \ C o l u m n s \ S t r a � e & g t ; \ P K < / K e y > < / D i a g r a m O b j e c t K e y > < D i a g r a m O b j e c t K e y > < K e y > R e l a t i o n s h i p s \ & l t ; T a b l e s \ T a b e l l e _ A u s w e r t u n g     S t r a � e       H i l f s s p a l t e   k e i n e   E n e r g i e a n g a b e \ C o l u m n s \ S t r a � e & g t ; - & l t ; T a b l e s \ T a b e l l e _ S t r a � e n l i s t e \ C o l u m n s \ S t r a � e & g t ; \ C r o s s F i l t e r < / K e y > < / D i a g r a m O b j e c t K e y > < / A l l K e y s > < S e l e c t e d K e y s > < D i a g r a m O b j e c t K e y > < K e y > T a b l e s \ T a b e l l e _ A u s w e r t u n g     S t r a � e       H i l f s s p a l t e   k e i n e   E n e r g i e a n g a b e < / 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 T a g s \ T a b l e s \ & l t ; T a b l e s \ T a b e l l e _ A u s w e r t u n g     S t r a � e       H i l f s s p a l t e   k e i n e   E n e r g i e a n g a b e & g t ; < / K e y > < / a : K e y > < a : V a l u e   i : t y p e = " D i a g r a m D i s p l a y T a g V i e w S t a t e " > < I s N o t F i l t e r e d O u t > t r u e < / I s N o t F i l t e r e d O u t > < / a : V a l u e > < / a : K e y V a l u e O f D i a g r a m O b j e c t K e y a n y T y p e z b w N T n L X > < a : K e y V a l u e O f D i a g r a m O b j e c t K e y a n y T y p e z b w N T n L X > < a : K e y > < K e y > D y n a m i c   T a g s \ T a b l e s \ & l t ; T a b l e s \ T a b e l l e _ S t r a � e n l i s t e & g t ; < / K e y > < / a : K e y > < a : V a l u e   i : t y p e = " D i a g r a m D i s p l a y T a g V i e w S t a t e " > < I s N o t F i l t e r e d O u t > t r u e < / I s N o t F i l t e r e d O u t > < / a : V a l u e > < / a : K e y V a l u e O f D i a g r a m O b j e c t K e y a n y T y p e z b w N T n L X > < a : K e y V a l u e O f D i a g r a m O b j e c t K e y a n y T y p e z b w N T n L X > < a : K e y > < K e y > T a b l e s \ T a b e l l e _ A u s w e r t u n g     S t r a � e       H i l f s s p a l t e   k e i n e   E n e r g i e a n g a b e < / K e y > < / a : K e y > < a : V a l u e   i : t y p e = " D i a g r a m D i s p l a y N o d e V i e w S t a t e " > < H e i g h t > 4 1 6 < / H e i g h t > < I s E x p a n d e d > t r u e < / I s E x p a n d e d > < I s F o c u s e d > t r u e < / I s F o c u s e d > < L a y e d O u t > t r u e < / L a y e d O u t > < L e f t > 6 9 2 . 8 0 7 6 2 1 1 3 5 3 3 1 6 < / L e f t > < T o p > 6 0 < / T o p > < W i d t h > 5 3 6 < / W i d t h > < / a : V a l u e > < / a : K e y V a l u e O f D i a g r a m O b j e c t K e y a n y T y p e z b w N T n L X > < a : K e y V a l u e O f D i a g r a m O b j e c t K e y a n y T y p e z b w N T n L X > < a : K e y > < K e y > T a b l e s \ T a b e l l e _ A u s w e r t u n g     S t r a � e       H i l f s s p a l t e   k e i n e   E n e r g i e a n g a b e \ C o l u m n s \ S t r a � e < / K e y > < / a : K e y > < a : V a l u e   i : t y p e = " D i a g r a m D i s p l a y N o d e V i e w S t a t e " > < H e i g h t > 1 5 0 < / H e i g h t > < I s E x p a n d e d > t r u e < / I s E x p a n d e d > < W i d t h > 2 0 0 < / W i d t h > < / a : V a l u e > < / a : K e y V a l u e O f D i a g r a m O b j e c t K e y a n y T y p e z b w N T n L X > < a : K e y V a l u e O f D i a g r a m O b j e c t K e y a n y T y p e z b w N T n L X > < a : K e y > < K e y > T a b l e s \ T a b e l l e _ A u s w e r t u n g     S t r a � e       H i l f s s p a l t e   k e i n e   E n e r g i e a n g a b e \ C o l u m n s \ O r t s t e i l < / K e y > < / a : K e y > < a : V a l u e   i : t y p e = " D i a g r a m D i s p l a y N o d e V i e w S t a t e " > < H e i g h t > 1 5 0 < / H e i g h t > < I s E x p a n d e d > t r u e < / I s E x p a n d e d > < W i d t h > 2 0 0 < / W i d t h > < / a : V a l u e > < / a : K e y V a l u e O f D i a g r a m O b j e c t K e y a n y T y p e z b w N T n L X > < a : K e y V a l u e O f D i a g r a m O b j e c t K e y a n y T y p e z b w N T n L X > < a : K e y > < K e y > T a b l e s \ T a b e l l e _ A u s w e r t u n g     S t r a � e       H i l f s s p a l t e   k e i n e   E n e r g i e a n g a b e \ C o l u m n s \ A n s c h l u s s i n t e r e s s e : < / K e y > < / a : K e y > < a : V a l u e   i : t y p e = " D i a g r a m D i s p l a y N o d e V i e w S t a t e " > < H e i g h t > 1 5 0 < / H e i g h t > < I s E x p a n d e d > t r u e < / I s E x p a n d e d > < W i d t h > 2 0 0 < / W i d t h > < / a : V a l u e > < / a : K e y V a l u e O f D i a g r a m O b j e c t K e y a n y T y p e z b w N T n L X > < a : K e y V a l u e O f D i a g r a m O b j e c t K e y a n y T y p e z b w N T n L X > < a : K e y > < K e y > T a b l e s \ T a b e l l e _ A u s w e r t u n g     S t r a � e       H i l f s s p a l t e   k e i n e   E n e r g i e a n g a b e \ C o l u m n s \ j a < / K e y > < / a : K e y > < a : V a l u e   i : t y p e = " D i a g r a m D i s p l a y N o d e V i e w S t a t e " > < H e i g h t > 1 5 0 < / H e i g h t > < I s E x p a n d e d > t r u e < / I s E x p a n d e d > < W i d t h > 2 0 0 < / W i d t h > < / a : V a l u e > < / a : K e y V a l u e O f D i a g r a m O b j e c t K e y a n y T y p e z b w N T n L X > < a : K e y V a l u e O f D i a g r a m O b j e c t K e y a n y T y p e z b w N T n L X > < a : K e y > < K e y > T a b l e s \ T a b e l l e _ A u s w e r t u n g     S t r a � e       H i l f s s p a l t e   k e i n e   E n e r g i e a n g a b e \ C o l u m n s \ j a   & a m p ;   u n k l a r < / K e y > < / a : K e y > < a : V a l u e   i : t y p e = " D i a g r a m D i s p l a y N o d e V i e w S t a t e " > < H e i g h t > 1 5 0 < / H e i g h t > < I s E x p a n d e d > t r u e < / I s E x p a n d e d > < W i d t h > 2 0 0 < / W i d t h > < / a : V a l u e > < / a : K e y V a l u e O f D i a g r a m O b j e c t K e y a n y T y p e z b w N T n L X > < a : K e y V a l u e O f D i a g r a m O b j e c t K e y a n y T y p e z b w N T n L X > < a : K e y > < K e y > T a b l e s \ T a b e l l e _ A u s w e r t u n g     S t r a � e       H i l f s s p a l t e   k e i n e   E n e r g i e a n g a b e \ C o l u m n s \ u n k l a r < / K e y > < / a : K e y > < a : V a l u e   i : t y p e = " D i a g r a m D i s p l a y N o d e V i e w S t a t e " > < H e i g h t > 1 5 0 < / H e i g h t > < I s E x p a n d e d > t r u e < / I s E x p a n d e d > < W i d t h > 2 0 0 < / W i d t h > < / a : V a l u e > < / a : K e y V a l u e O f D i a g r a m O b j e c t K e y a n y T y p e z b w N T n L X > < a : K e y V a l u e O f D i a g r a m O b j e c t K e y a n y T y p e z b w N T n L X > < a : K e y > < K e y > T a b l e s \ T a b e l l e _ A u s w e r t u n g     S t r a � e       H i l f s s p a l t e   k e i n e   E n e r g i e a n g a b e \ C o l u m n s \ n e i n   & a m p ;   u n k l a r < / K e y > < / a : K e y > < a : V a l u e   i : t y p e = " D i a g r a m D i s p l a y N o d e V i e w S t a t e " > < H e i g h t > 1 5 0 < / H e i g h t > < I s E x p a n d e d > t r u e < / I s E x p a n d e d > < W i d t h > 2 0 0 < / W i d t h > < / a : V a l u e > < / a : K e y V a l u e O f D i a g r a m O b j e c t K e y a n y T y p e z b w N T n L X > < a : K e y V a l u e O f D i a g r a m O b j e c t K e y a n y T y p e z b w N T n L X > < a : K e y > < K e y > T a b l e s \ T a b e l l e _ A u s w e r t u n g     S t r a � e       H i l f s s p a l t e   k e i n e   E n e r g i e a n g a b e \ C o l u m n s \ n e i n < / K e y > < / a : K e y > < a : V a l u e   i : t y p e = " D i a g r a m D i s p l a y N o d e V i e w S t a t e " > < H e i g h t > 1 5 0 < / H e i g h t > < I s E x p a n d e d > t r u e < / I s E x p a n d e d > < W i d t h > 2 0 0 < / W i d t h > < / a : V a l u e > < / a : K e y V a l u e O f D i a g r a m O b j e c t K e y a n y T y p e z b w N T n L X > < a : K e y V a l u e O f D i a g r a m O b j e c t K e y a n y T y p e z b w N T n L X > < a : K e y > < K e y > T a b l e s \ T a b e l l e _ A u s w e r t u n g     S t r a � e       H i l f s s p a l t e   k e i n e   E n e r g i e a n g a b e \ C o l u m n s \ B i s h e r i g e r   E n e r g i e t r � g e r : < / K e y > < / a : K e y > < a : V a l u e   i : t y p e = " D i a g r a m D i s p l a y N o d e V i e w S t a t e " > < H e i g h t > 1 5 0 < / H e i g h t > < I s E x p a n d e d > t r u e < / I s E x p a n d e d > < W i d t h > 2 0 0 < / W i d t h > < / a : V a l u e > < / a : K e y V a l u e O f D i a g r a m O b j e c t K e y a n y T y p e z b w N T n L X > < a : K e y V a l u e O f D i a g r a m O b j e c t K e y a n y T y p e z b w N T n L X > < a : K e y > < K e y > T a b l e s \ T a b e l l e _ A u s w e r t u n g     S t r a � e       H i l f s s p a l t e   k e i n e   E n e r g i e a n g a b e \ C o l u m n s \ H e i z � l < / K e y > < / a : K e y > < a : V a l u e   i : t y p e = " D i a g r a m D i s p l a y N o d e V i e w S t a t e " > < H e i g h t > 1 5 0 < / H e i g h t > < I s E x p a n d e d > t r u e < / I s E x p a n d e d > < W i d t h > 2 0 0 < / W i d t h > < / a : V a l u e > < / a : K e y V a l u e O f D i a g r a m O b j e c t K e y a n y T y p e z b w N T n L X > < a : K e y V a l u e O f D i a g r a m O b j e c t K e y a n y T y p e z b w N T n L X > < a : K e y > < K e y > T a b l e s \ T a b e l l e _ A u s w e r t u n g     S t r a � e       H i l f s s p a l t e   k e i n e   E n e r g i e a n g a b e \ C o l u m n s \ E r d g a s < / K e y > < / a : K e y > < a : V a l u e   i : t y p e = " D i a g r a m D i s p l a y N o d e V i e w S t a t e " > < H e i g h t > 1 5 0 < / H e i g h t > < I s E x p a n d e d > t r u e < / I s E x p a n d e d > < W i d t h > 2 0 0 < / W i d t h > < / a : V a l u e > < / a : K e y V a l u e O f D i a g r a m O b j e c t K e y a n y T y p e z b w N T n L X > < a : K e y V a l u e O f D i a g r a m O b j e c t K e y a n y T y p e z b w N T n L X > < a : K e y > < K e y > T a b l e s \ T a b e l l e _ A u s w e r t u n g     S t r a � e       H i l f s s p a l t e   k e i n e   E n e r g i e a n g a b e \ C o l u m n s \ F l � s s i g g a s < / K e y > < / a : K e y > < a : V a l u e   i : t y p e = " D i a g r a m D i s p l a y N o d e V i e w S t a t e " > < H e i g h t > 1 5 0 < / H e i g h t > < I s E x p a n d e d > t r u e < / I s E x p a n d e d > < W i d t h > 2 0 0 < / W i d t h > < / a : V a l u e > < / a : K e y V a l u e O f D i a g r a m O b j e c t K e y a n y T y p e z b w N T n L X > < a : K e y V a l u e O f D i a g r a m O b j e c t K e y a n y T y p e z b w N T n L X > < a : K e y > < K e y > T a b l e s \ T a b e l l e _ A u s w e r t u n g     S t r a � e       H i l f s s p a l t e   k e i n e   E n e r g i e a n g a b e \ C o l u m n s \ S t r o m < / K e y > < / a : K e y > < a : V a l u e   i : t y p e = " D i a g r a m D i s p l a y N o d e V i e w S t a t e " > < H e i g h t > 1 5 0 < / H e i g h t > < I s E x p a n d e d > t r u e < / I s E x p a n d e d > < W i d t h > 2 0 0 < / W i d t h > < / a : V a l u e > < / a : K e y V a l u e O f D i a g r a m O b j e c t K e y a n y T y p e z b w N T n L X > < a : K e y V a l u e O f D i a g r a m O b j e c t K e y a n y T y p e z b w N T n L X > < a : K e y > < K e y > T a b l e s \ T a b e l l e _ A u s w e r t u n g     S t r a � e       H i l f s s p a l t e   k e i n e   E n e r g i e a n g a b e \ C o l u m n s \ W � r m e p u m p e < / K e y > < / a : K e y > < a : V a l u e   i : t y p e = " D i a g r a m D i s p l a y N o d e V i e w S t a t e " > < H e i g h t > 1 5 0 < / H e i g h t > < I s E x p a n d e d > t r u e < / I s E x p a n d e d > < W i d t h > 2 0 0 < / W i d t h > < / a : V a l u e > < / a : K e y V a l u e O f D i a g r a m O b j e c t K e y a n y T y p e z b w N T n L X > < a : K e y V a l u e O f D i a g r a m O b j e c t K e y a n y T y p e z b w N T n L X > < a : K e y > < K e y > T a b l e s \ T a b e l l e _ A u s w e r t u n g     S t r a � e       H i l f s s p a l t e   k e i n e   E n e r g i e a n g a b e \ C o l u m n s \ H o l z < / K e y > < / a : K e y > < a : V a l u e   i : t y p e = " D i a g r a m D i s p l a y N o d e V i e w S t a t e " > < H e i g h t > 1 5 0 < / H e i g h t > < I s E x p a n d e d > t r u e < / I s E x p a n d e d > < W i d t h > 2 0 0 < / W i d t h > < / a : V a l u e > < / a : K e y V a l u e O f D i a g r a m O b j e c t K e y a n y T y p e z b w N T n L X > < a : K e y V a l u e O f D i a g r a m O b j e c t K e y a n y T y p e z b w N T n L X > < a : K e y > < K e y > T a b l e s \ T a b e l l e _ A u s w e r t u n g     S t r a � e       H i l f s s p a l t e   k e i n e   E n e r g i e a n g a b e \ C o l u m n s \ P e l l e t s < / K e y > < / a : K e y > < a : V a l u e   i : t y p e = " D i a g r a m D i s p l a y N o d e V i e w S t a t e " > < H e i g h t > 1 5 0 < / H e i g h t > < I s E x p a n d e d > t r u e < / I s E x p a n d e d > < W i d t h > 2 0 0 < / W i d t h > < / a : V a l u e > < / a : K e y V a l u e O f D i a g r a m O b j e c t K e y a n y T y p e z b w N T n L X > < a : K e y V a l u e O f D i a g r a m O b j e c t K e y a n y T y p e z b w N T n L X > < a : K e y > < K e y > T a b l e s \ T a b e l l e _ A u s w e r t u n g     S t r a � e       H i l f s s p a l t e   k e i n e   E n e r g i e a n g a b e \ C o l u m n s \ H a c k s c h n i t z e l < / K e y > < / a : K e y > < a : V a l u e   i : t y p e = " D i a g r a m D i s p l a y N o d e V i e w S t a t e " > < H e i g h t > 1 5 0 < / H e i g h t > < I s E x p a n d e d > t r u e < / I s E x p a n d e d > < W i d t h > 2 0 0 < / W i d t h > < / a : V a l u e > < / a : K e y V a l u e O f D i a g r a m O b j e c t K e y a n y T y p e z b w N T n L X > < a : K e y V a l u e O f D i a g r a m O b j e c t K e y a n y T y p e z b w N T n L X > < a : K e y > < K e y > T a b l e s \ T a b e l l e _ A u s w e r t u n g     S t r a � e       H i l f s s p a l t e   k e i n e   E n e r g i e a n g a b e \ C o l u m n s \ A n d e r e < / K e y > < / a : K e y > < a : V a l u e   i : t y p e = " D i a g r a m D i s p l a y N o d e V i e w S t a t e " > < H e i g h t > 1 5 0 < / H e i g h t > < I s E x p a n d e d > t r u e < / I s E x p a n d e d > < W i d t h > 2 0 0 < / W i d t h > < / a : V a l u e > < / a : K e y V a l u e O f D i a g r a m O b j e c t K e y a n y T y p e z b w N T n L X > < a : K e y V a l u e O f D i a g r a m O b j e c t K e y a n y T y p e z b w N T n L X > < a : K e y > < K e y > T a b l e s \ T a b e l l e _ A u s w e r t u n g     S t r a � e       H i l f s s p a l t e   k e i n e   E n e r g i e a n g a b e \ C o l u m n s \ H e i z � l   ( l / a ) < / K e y > < / a : K e y > < a : V a l u e   i : t y p e = " D i a g r a m D i s p l a y N o d e V i e w S t a t e " > < H e i g h t > 1 5 0 < / H e i g h t > < I s E x p a n d e d > t r u e < / I s E x p a n d e d > < W i d t h > 2 0 0 < / W i d t h > < / a : V a l u e > < / a : K e y V a l u e O f D i a g r a m O b j e c t K e y a n y T y p e z b w N T n L X > < a : K e y V a l u e O f D i a g r a m O b j e c t K e y a n y T y p e z b w N T n L X > < a : K e y > < K e y > T a b l e s \ T a b e l l e _ A u s w e r t u n g     S t r a � e       H i l f s s p a l t e   k e i n e   E n e r g i e a n g a b e \ C o l u m n s \ E r d g a s   ( m 3 / a ) < / K e y > < / a : K e y > < a : V a l u e   i : t y p e = " D i a g r a m D i s p l a y N o d e V i e w S t a t e " > < H e i g h t > 1 5 0 < / H e i g h t > < I s E x p a n d e d > t r u e < / I s E x p a n d e d > < W i d t h > 2 0 0 < / W i d t h > < / a : V a l u e > < / a : K e y V a l u e O f D i a g r a m O b j e c t K e y a n y T y p e z b w N T n L X > < a : K e y V a l u e O f D i a g r a m O b j e c t K e y a n y T y p e z b w N T n L X > < a : K e y > < K e y > T a b l e s \ T a b e l l e _ A u s w e r t u n g     S t r a � e       H i l f s s p a l t e   k e i n e   E n e r g i e a n g a b e \ C o l u m n s \ F l � s s i g g a s   ( l / a ) : < / K e y > < / a : K e y > < a : V a l u e   i : t y p e = " D i a g r a m D i s p l a y N o d e V i e w S t a t e " > < H e i g h t > 1 5 0 < / H e i g h t > < I s E x p a n d e d > t r u e < / I s E x p a n d e d > < W i d t h > 2 0 0 < / W i d t h > < / a : V a l u e > < / a : K e y V a l u e O f D i a g r a m O b j e c t K e y a n y T y p e z b w N T n L X > < a : K e y V a l u e O f D i a g r a m O b j e c t K e y a n y T y p e z b w N T n L X > < a : K e y > < K e y > T a b l e s \ T a b e l l e _ A u s w e r t u n g     S t r a � e       H i l f s s p a l t e   k e i n e   E n e r g i e a n g a b e \ C o l u m n s \ S t r o m   ( k W h / a ) : < / K e y > < / a : K e y > < a : V a l u e   i : t y p e = " D i a g r a m D i s p l a y N o d e V i e w S t a t e " > < H e i g h t > 1 5 0 < / H e i g h t > < I s E x p a n d e d > t r u e < / I s E x p a n d e d > < W i d t h > 2 0 0 < / W i d t h > < / a : V a l u e > < / a : K e y V a l u e O f D i a g r a m O b j e c t K e y a n y T y p e z b w N T n L X > < a : K e y V a l u e O f D i a g r a m O b j e c t K e y a n y T y p e z b w N T n L X > < a : K e y > < K e y > T a b l e s \ T a b e l l e _ A u s w e r t u n g     S t r a � e       H i l f s s p a l t e   k e i n e   E n e r g i e a n g a b e \ C o l u m n s \ W � r m e p u m p e   ( k W h / a ) : < / K e y > < / a : K e y > < a : V a l u e   i : t y p e = " D i a g r a m D i s p l a y N o d e V i e w S t a t e " > < H e i g h t > 1 5 0 < / H e i g h t > < I s E x p a n d e d > t r u e < / I s E x p a n d e d > < W i d t h > 2 0 0 < / W i d t h > < / a : V a l u e > < / a : K e y V a l u e O f D i a g r a m O b j e c t K e y a n y T y p e z b w N T n L X > < a : K e y V a l u e O f D i a g r a m O b j e c t K e y a n y T y p e z b w N T n L X > < a : K e y > < K e y > T a b l e s \ T a b e l l e _ A u s w e r t u n g     S t r a � e       H i l f s s p a l t e   k e i n e   E n e r g i e a n g a b e \ C o l u m n s \ H o l z - K a m i n   ( R a u m m e t e r / a ) : < / K e y > < / a : K e y > < a : V a l u e   i : t y p e = " D i a g r a m D i s p l a y N o d e V i e w S t a t e " > < H e i g h t > 1 5 0 < / H e i g h t > < I s E x p a n d e d > t r u e < / I s E x p a n d e d > < W i d t h > 2 0 0 < / W i d t h > < / a : V a l u e > < / a : K e y V a l u e O f D i a g r a m O b j e c t K e y a n y T y p e z b w N T n L X > < a : K e y V a l u e O f D i a g r a m O b j e c t K e y a n y T y p e z b w N T n L X > < a : K e y > < K e y > T a b l e s \ T a b e l l e _ A u s w e r t u n g     S t r a � e       H i l f s s p a l t e   k e i n e   E n e r g i e a n g a b e \ C o l u m n s \ H o l z - P e l l e t s   ( k g / a ) : < / K e y > < / a : K e y > < a : V a l u e   i : t y p e = " D i a g r a m D i s p l a y N o d e V i e w S t a t e " > < H e i g h t > 1 5 0 < / H e i g h t > < I s E x p a n d e d > t r u e < / I s E x p a n d e d > < W i d t h > 2 0 0 < / W i d t h > < / a : V a l u e > < / a : K e y V a l u e O f D i a g r a m O b j e c t K e y a n y T y p e z b w N T n L X > < a : K e y V a l u e O f D i a g r a m O b j e c t K e y a n y T y p e z b w N T n L X > < a : K e y > < K e y > T a b l e s \ T a b e l l e _ A u s w e r t u n g     S t r a � e       H i l f s s p a l t e   k e i n e   E n e r g i e a n g a b e \ C o l u m n s \ H o l z h a c k s c h n i t z e l   ( S c h � t t r a u m m e t e r / a ) : < / K e y > < / a : K e y > < a : V a l u e   i : t y p e = " D i a g r a m D i s p l a y N o d e V i e w S t a t e " > < H e i g h t > 1 5 0 < / H e i g h t > < I s E x p a n d e d > t r u e < / I s E x p a n d e d > < W i d t h > 2 0 0 < / W i d t h > < / a : V a l u e > < / a : K e y V a l u e O f D i a g r a m O b j e c t K e y a n y T y p e z b w N T n L X > < a : K e y V a l u e O f D i a g r a m O b j e c t K e y a n y T y p e z b w N T n L X > < a : K e y > < K e y > T a b l e s \ T a b e l l e _ A u s w e r t u n g     S t r a � e       H i l f s s p a l t e   k e i n e   E n e r g i e a n g a b e \ C o l u m n s \ H i l f s s p a l t e   k e i n e   E n e r g i e a n g a b e < / K e y > < / a : K e y > < a : V a l u e   i : t y p e = " D i a g r a m D i s p l a y N o d e V i e w S t a t e " > < H e i g h t > 1 5 0 < / H e i g h t > < I s E x p a n d e d > t r u e < / I s E x p a n d e d > < W i d t h > 2 0 0 < / W i d t h > < / a : V a l u e > < / a : K e y V a l u e O f D i a g r a m O b j e c t K e y a n y T y p e z b w N T n L X > < a : K e y V a l u e O f D i a g r a m O b j e c t K e y a n y T y p e z b w N T n L X > < a : K e y > < K e y > T a b l e s \ T a b e l l e _ A u s w e r t u n g     S t r a � e       H i l f s s p a l t e   k e i n e   E n e r g i e a n g a b e \ M e a s u r e s \ E n e r g i e   -   P e l l e t s   ( k W h / a ) < / K e y > < / a : K e y > < a : V a l u e   i : t y p e = " D i a g r a m D i s p l a y N o d e V i e w S t a t e " > < H e i g h t > 1 5 0 < / H e i g h t > < I s E x p a n d e d > t r u e < / I s E x p a n d e d > < W i d t h > 2 0 0 < / W i d t h > < / a : V a l u e > < / a : K e y V a l u e O f D i a g r a m O b j e c t K e y a n y T y p e z b w N T n L X > < a : K e y V a l u e O f D i a g r a m O b j e c t K e y a n y T y p e z b w N T n L X > < a : K e y > < K e y > T a b l e s \ T a b e l l e _ A u s w e r t u n g     S t r a � e       H i l f s s p a l t e   k e i n e   E n e r g i e a n g a b e \ M e a s u r e s \ E n e r g i e   -   W � r m e p u m p e   ( k W h / a ) < / K e y > < / a : K e y > < a : V a l u e   i : t y p e = " D i a g r a m D i s p l a y N o d e V i e w S t a t e " > < H e i g h t > 1 5 0 < / H e i g h t > < I s E x p a n d e d > t r u e < / I s E x p a n d e d > < W i d t h > 2 0 0 < / W i d t h > < / a : V a l u e > < / a : K e y V a l u e O f D i a g r a m O b j e c t K e y a n y T y p e z b w N T n L X > < a : K e y V a l u e O f D i a g r a m O b j e c t K e y a n y T y p e z b w N T n L X > < a : K e y > < K e y > T a b l e s \ T a b e l l e _ A u s w e r t u n g     S t r a � e       H i l f s s p a l t e   k e i n e   E n e r g i e a n g a b e \ M e a s u r e s \ E n e r g i e   -   H o l z h a c k s c h n i t z e l   ( k W h / a ) < / K e y > < / a : K e y > < a : V a l u e   i : t y p e = " D i a g r a m D i s p l a y N o d e V i e w S t a t e " > < H e i g h t > 1 5 0 < / H e i g h t > < I s E x p a n d e d > t r u e < / I s E x p a n d e d > < W i d t h > 2 0 0 < / W i d t h > < / a : V a l u e > < / a : K e y V a l u e O f D i a g r a m O b j e c t K e y a n y T y p e z b w N T n L X > < a : K e y V a l u e O f D i a g r a m O b j e c t K e y a n y T y p e z b w N T n L X > < a : K e y > < K e y > T a b l e s \ T a b e l l e _ A u s w e r t u n g     S t r a � e       H i l f s s p a l t e   k e i n e   E n e r g i e a n g a b e \ M e a s u r e s \ E n e r g i e   -   H o l z   ( k W h / a ) < / K e y > < / a : K e y > < a : V a l u e   i : t y p e = " D i a g r a m D i s p l a y N o d e V i e w S t a t e " > < H e i g h t > 1 5 0 < / H e i g h t > < I s E x p a n d e d > t r u e < / I s E x p a n d e d > < W i d t h > 2 0 0 < / W i d t h > < / a : V a l u e > < / a : K e y V a l u e O f D i a g r a m O b j e c t K e y a n y T y p e z b w N T n L X > < a : K e y V a l u e O f D i a g r a m O b j e c t K e y a n y T y p e z b w N T n L X > < a : K e y > < K e y > T a b l e s \ T a b e l l e _ A u s w e r t u n g     S t r a � e       H i l f s s p a l t e   k e i n e   E n e r g i e a n g a b e \ M e a s u r e s \ E n e r g i e   -   H e i z � l   ( k W h / a ) < / K e y > < / a : K e y > < a : V a l u e   i : t y p e = " D i a g r a m D i s p l a y N o d e V i e w S t a t e " > < H e i g h t > 1 5 0 < / H e i g h t > < I s E x p a n d e d > t r u e < / I s E x p a n d e d > < W i d t h > 2 0 0 < / W i d t h > < / a : V a l u e > < / a : K e y V a l u e O f D i a g r a m O b j e c t K e y a n y T y p e z b w N T n L X > < a : K e y V a l u e O f D i a g r a m O b j e c t K e y a n y T y p e z b w N T n L X > < a : K e y > < K e y > T a b l e s \ T a b e l l e _ A u s w e r t u n g     S t r a � e       H i l f s s p a l t e   k e i n e   E n e r g i e a n g a b e \ M e a s u r e s \ E n e r g i e   -   E r d g a s   ( k W h / a ) < / K e y > < / a : K e y > < a : V a l u e   i : t y p e = " D i a g r a m D i s p l a y N o d e V i e w S t a t e " > < H e i g h t > 1 5 0 < / H e i g h t > < I s E x p a n d e d > t r u e < / I s E x p a n d e d > < W i d t h > 2 0 0 < / W i d t h > < / a : V a l u e > < / a : K e y V a l u e O f D i a g r a m O b j e c t K e y a n y T y p e z b w N T n L X > < a : K e y V a l u e O f D i a g r a m O b j e c t K e y a n y T y p e z b w N T n L X > < a : K e y > < K e y > T a b l e s \ T a b e l l e _ A u s w e r t u n g     S t r a � e       H i l f s s p a l t e   k e i n e   E n e r g i e a n g a b e \ M e a s u r e s \ E n e r g i e   -   F l � s s i g g a s   ( k W h / a ) < / K e y > < / a : K e y > < a : V a l u e   i : t y p e = " D i a g r a m D i s p l a y N o d e V i e w S t a t e " > < H e i g h t > 1 5 0 < / H e i g h t > < I s E x p a n d e d > t r u e < / I s E x p a n d e d > < W i d t h > 2 0 0 < / W i d t h > < / a : V a l u e > < / a : K e y V a l u e O f D i a g r a m O b j e c t K e y a n y T y p e z b w N T n L X > < a : K e y V a l u e O f D i a g r a m O b j e c t K e y a n y T y p e z b w N T n L X > < a : K e y > < K e y > T a b l e s \ T a b e l l e _ A u s w e r t u n g     S t r a � e       H i l f s s p a l t e   k e i n e   E n e r g i e a n g a b e \ M e a s u r e s \ S u m m e   v o n   S t r o m   2 < / K e y > < / a : K e y > < a : V a l u e   i : t y p e = " D i a g r a m D i s p l a y N o d e V i e w S t a t e " > < H e i g h t > 1 5 0 < / H e i g h t > < I s E x p a n d e d > t r u e < / I s E x p a n d e d > < W i d t h > 2 0 0 < / W i d t h > < / a : V a l u e > < / a : K e y V a l u e O f D i a g r a m O b j e c t K e y a n y T y p e z b w N T n L X > < a : K e y V a l u e O f D i a g r a m O b j e c t K e y a n y T y p e z b w N T n L X > < a : K e y > < K e y > T a b l e s \ T a b e l l e _ A u s w e r t u n g     S t r a � e       H i l f s s p a l t e   k e i n e   E n e r g i e a n g a b e \ S u m m e   v o n   S t r o m   2 \ A d d i t i o n a l   I n f o \ I m p l i z i t e s   M e a s u r e < / K e y > < / a : K e y > < a : V a l u e   i : t y p e = " D i a g r a m D i s p l a y V i e w S t a t e I D i a g r a m T a g A d d i t i o n a l I n f o " / > < / a : K e y V a l u e O f D i a g r a m O b j e c t K e y a n y T y p e z b w N T n L X > < a : K e y V a l u e O f D i a g r a m O b j e c t K e y a n y T y p e z b w N T n L X > < a : K e y > < K e y > T a b l e s \ T a b e l l e _ A u s w e r t u n g     S t r a � e       H i l f s s p a l t e   k e i n e   E n e r g i e a n g a b e \ M e a s u r e s \ S u m m e   v o n   H i l f s s p a l t e   k e i n e   E n e r g i e a n g a b e < / K e y > < / a : K e y > < a : V a l u e   i : t y p e = " D i a g r a m D i s p l a y N o d e V i e w S t a t e " > < H e i g h t > 1 5 0 < / H e i g h t > < I s E x p a n d e d > t r u e < / I s E x p a n d e d > < W i d t h > 2 0 0 < / W i d t h > < / a : V a l u e > < / a : K e y V a l u e O f D i a g r a m O b j e c t K e y a n y T y p e z b w N T n L X > < a : K e y V a l u e O f D i a g r a m O b j e c t K e y a n y T y p e z b w N T n L X > < a : K e y > < K e y > T a b l e s \ T a b e l l e _ A u s w e r t u n g     S t r a � e       H i l f s s p a l t e   k e i n e   E n e r g i e a n g a b e \ S u m m e   v o n   H i l f s s p a l t e   k e i n e   E n e r g i e a n g a b e \ A d d i t i o n a l   I n f o \ I m p l i z i t e s   M e a s u r e < / K e y > < / a : K e y > < a : V a l u e   i : t y p e = " D i a g r a m D i s p l a y V i e w S t a t e I D i a g r a m T a g A d d i t i o n a l I n f o " / > < / a : K e y V a l u e O f D i a g r a m O b j e c t K e y a n y T y p e z b w N T n L X > < a : K e y V a l u e O f D i a g r a m O b j e c t K e y a n y T y p e z b w N T n L X > < a : K e y > < K e y > T a b l e s \ T a b e l l e _ A u s w e r t u n g     S t r a � e       H i l f s s p a l t e   k e i n e   E n e r g i e a n g a b e \ M e a s u r e s \ S u m m e   v o n   S t r o m   ( k W h / a ) : < / K e y > < / a : K e y > < a : V a l u e   i : t y p e = " D i a g r a m D i s p l a y N o d e V i e w S t a t e " > < H e i g h t > 1 5 0 < / H e i g h t > < I s E x p a n d e d > t r u e < / I s E x p a n d e d > < W i d t h > 2 0 0 < / W i d t h > < / a : V a l u e > < / a : K e y V a l u e O f D i a g r a m O b j e c t K e y a n y T y p e z b w N T n L X > < a : K e y V a l u e O f D i a g r a m O b j e c t K e y a n y T y p e z b w N T n L X > < a : K e y > < K e y > T a b l e s \ T a b e l l e _ A u s w e r t u n g     S t r a � e       H i l f s s p a l t e   k e i n e   E n e r g i e a n g a b e \ S u m m e   v o n   S t r o m   ( k W h / a ) : \ A d d i t i o n a l   I n f o \ I m p l i z i t e s   M e a s u r e < / K e y > < / a : K e y > < a : V a l u e   i : t y p e = " D i a g r a m D i s p l a y V i e w S t a t e I D i a g r a m T a g A d d i t i o n a l I n f o " / > < / a : K e y V a l u e O f D i a g r a m O b j e c t K e y a n y T y p e z b w N T n L X > < a : K e y V a l u e O f D i a g r a m O b j e c t K e y a n y T y p e z b w N T n L X > < a : K e y > < K e y > T a b l e s \ T a b e l l e _ A u s w e r t u n g     S t r a � e       H i l f s s p a l t e   k e i n e   E n e r g i e a n g a b e \ M e a s u r e s \ S u m m e   v o n   H o l z - P e l l e t s   ( k g / a ) :   2 < / K e y > < / a : K e y > < a : V a l u e   i : t y p e = " D i a g r a m D i s p l a y N o d e V i e w S t a t e " > < H e i g h t > 1 5 0 < / H e i g h t > < I s E x p a n d e d > t r u e < / I s E x p a n d e d > < W i d t h > 2 0 0 < / W i d t h > < / a : V a l u e > < / a : K e y V a l u e O f D i a g r a m O b j e c t K e y a n y T y p e z b w N T n L X > < a : K e y V a l u e O f D i a g r a m O b j e c t K e y a n y T y p e z b w N T n L X > < a : K e y > < K e y > T a b l e s \ T a b e l l e _ A u s w e r t u n g     S t r a � e       H i l f s s p a l t e   k e i n e   E n e r g i e a n g a b e \ S u m m e   v o n   H o l z - P e l l e t s   ( k g / a ) :   2 \ A d d i t i o n a l   I n f o \ I m p l i z i t e s   M e a s u r e < / K e y > < / a : K e y > < a : V a l u e   i : t y p e = " D i a g r a m D i s p l a y V i e w S t a t e I D i a g r a m T a g A d d i t i o n a l I n f o " / > < / a : K e y V a l u e O f D i a g r a m O b j e c t K e y a n y T y p e z b w N T n L X > < a : K e y V a l u e O f D i a g r a m O b j e c t K e y a n y T y p e z b w N T n L X > < a : K e y > < K e y > T a b l e s \ T a b e l l e _ A u s w e r t u n g     S t r a � e       H i l f s s p a l t e   k e i n e   E n e r g i e a n g a b e \ M e a s u r e s \ S u m m e   v o n   W � r m e p u m p e   ( k W h / a ) : < / K e y > < / a : K e y > < a : V a l u e   i : t y p e = " D i a g r a m D i s p l a y N o d e V i e w S t a t e " > < H e i g h t > 1 5 0 < / H e i g h t > < I s E x p a n d e d > t r u e < / I s E x p a n d e d > < W i d t h > 2 0 0 < / W i d t h > < / a : V a l u e > < / a : K e y V a l u e O f D i a g r a m O b j e c t K e y a n y T y p e z b w N T n L X > < a : K e y V a l u e O f D i a g r a m O b j e c t K e y a n y T y p e z b w N T n L X > < a : K e y > < K e y > T a b l e s \ T a b e l l e _ A u s w e r t u n g     S t r a � e       H i l f s s p a l t e   k e i n e   E n e r g i e a n g a b e \ S u m m e   v o n   W � r m e p u m p e   ( k W h / a ) : \ A d d i t i o n a l   I n f o \ I m p l i z i t e s   M e a s u r e < / K e y > < / a : K e y > < a : V a l u e   i : t y p e = " D i a g r a m D i s p l a y V i e w S t a t e I D i a g r a m T a g A d d i t i o n a l I n f o " / > < / a : K e y V a l u e O f D i a g r a m O b j e c t K e y a n y T y p e z b w N T n L X > < a : K e y V a l u e O f D i a g r a m O b j e c t K e y a n y T y p e z b w N T n L X > < a : K e y > < K e y > T a b l e s \ T a b e l l e _ A u s w e r t u n g     S t r a � e       H i l f s s p a l t e   k e i n e   E n e r g i e a n g a b e \ M e a s u r e s \ S u m m e   v o n   W � r m e p u m p e   2 < / K e y > < / a : K e y > < a : V a l u e   i : t y p e = " D i a g r a m D i s p l a y N o d e V i e w S t a t e " > < H e i g h t > 1 5 0 < / H e i g h t > < I s E x p a n d e d > t r u e < / I s E x p a n d e d > < W i d t h > 2 0 0 < / W i d t h > < / a : V a l u e > < / a : K e y V a l u e O f D i a g r a m O b j e c t K e y a n y T y p e z b w N T n L X > < a : K e y V a l u e O f D i a g r a m O b j e c t K e y a n y T y p e z b w N T n L X > < a : K e y > < K e y > T a b l e s \ T a b e l l e _ A u s w e r t u n g     S t r a � e       H i l f s s p a l t e   k e i n e   E n e r g i e a n g a b e \ S u m m e   v o n   W � r m e p u m p e   2 \ A d d i t i o n a l   I n f o \ I m p l i z i t e s   M e a s u r e < / K e y > < / a : K e y > < a : V a l u e   i : t y p e = " D i a g r a m D i s p l a y V i e w S t a t e I D i a g r a m T a g A d d i t i o n a l I n f o " / > < / a : K e y V a l u e O f D i a g r a m O b j e c t K e y a n y T y p e z b w N T n L X > < a : K e y V a l u e O f D i a g r a m O b j e c t K e y a n y T y p e z b w N T n L X > < a : K e y > < K e y > T a b l e s \ T a b e l l e _ A u s w e r t u n g     S t r a � e       H i l f s s p a l t e   k e i n e   E n e r g i e a n g a b e \ M e a s u r e s \ S u m m e   v o n   H o l z h a c k s c h n i t z e l   ( S c h � t t r a u m m e t e r / a ) : < / K e y > < / a : K e y > < a : V a l u e   i : t y p e = " D i a g r a m D i s p l a y N o d e V i e w S t a t e " > < H e i g h t > 1 5 0 < / H e i g h t > < I s E x p a n d e d > t r u e < / I s E x p a n d e d > < W i d t h > 2 0 0 < / W i d t h > < / a : V a l u e > < / a : K e y V a l u e O f D i a g r a m O b j e c t K e y a n y T y p e z b w N T n L X > < a : K e y V a l u e O f D i a g r a m O b j e c t K e y a n y T y p e z b w N T n L X > < a : K e y > < K e y > T a b l e s \ T a b e l l e _ A u s w e r t u n g     S t r a � e       H i l f s s p a l t e   k e i n e   E n e r g i e a n g a b e \ S u m m e   v o n   H o l z h a c k s c h n i t z e l   ( S c h � t t r a u m m e t e r / a ) : \ A d d i t i o n a l   I n f o \ I m p l i z i t e s   M e a s u r e < / K e y > < / a : K e y > < a : V a l u e   i : t y p e = " D i a g r a m D i s p l a y V i e w S t a t e I D i a g r a m T a g A d d i t i o n a l I n f o " / > < / a : K e y V a l u e O f D i a g r a m O b j e c t K e y a n y T y p e z b w N T n L X > < a : K e y V a l u e O f D i a g r a m O b j e c t K e y a n y T y p e z b w N T n L X > < a : K e y > < K e y > T a b l e s \ T a b e l l e _ A u s w e r t u n g     S t r a � e       H i l f s s p a l t e   k e i n e   E n e r g i e a n g a b e \ M e a s u r e s \ S u m m e   v o n   H o l z - K a m i n   ( R a u m m e t e r / a ) : < / K e y > < / a : K e y > < a : V a l u e   i : t y p e = " D i a g r a m D i s p l a y N o d e V i e w S t a t e " > < H e i g h t > 1 5 0 < / H e i g h t > < I s E x p a n d e d > t r u e < / I s E x p a n d e d > < W i d t h > 2 0 0 < / W i d t h > < / a : V a l u e > < / a : K e y V a l u e O f D i a g r a m O b j e c t K e y a n y T y p e z b w N T n L X > < a : K e y V a l u e O f D i a g r a m O b j e c t K e y a n y T y p e z b w N T n L X > < a : K e y > < K e y > T a b l e s \ T a b e l l e _ A u s w e r t u n g     S t r a � e       H i l f s s p a l t e   k e i n e   E n e r g i e a n g a b e \ S u m m e   v o n   H o l z - K a m i n   ( R a u m m e t e r / a ) : \ A d d i t i o n a l   I n f o \ I m p l i z i t e s   M e a s u r e < / K e y > < / a : K e y > < a : V a l u e   i : t y p e = " D i a g r a m D i s p l a y V i e w S t a t e I D i a g r a m T a g A d d i t i o n a l I n f o " / > < / a : K e y V a l u e O f D i a g r a m O b j e c t K e y a n y T y p e z b w N T n L X > < a : K e y V a l u e O f D i a g r a m O b j e c t K e y a n y T y p e z b w N T n L X > < a : K e y > < K e y > T a b l e s \ T a b e l l e _ A u s w e r t u n g     S t r a � e       H i l f s s p a l t e   k e i n e   E n e r g i e a n g a b e \ M e a s u r e s \ S u m m e   v o n   H e i z � l   ( l / a ) < / K e y > < / a : K e y > < a : V a l u e   i : t y p e = " D i a g r a m D i s p l a y N o d e V i e w S t a t e " > < H e i g h t > 1 5 0 < / H e i g h t > < I s E x p a n d e d > t r u e < / I s E x p a n d e d > < W i d t h > 2 0 0 < / W i d t h > < / a : V a l u e > < / a : K e y V a l u e O f D i a g r a m O b j e c t K e y a n y T y p e z b w N T n L X > < a : K e y V a l u e O f D i a g r a m O b j e c t K e y a n y T y p e z b w N T n L X > < a : K e y > < K e y > T a b l e s \ T a b e l l e _ A u s w e r t u n g     S t r a � e       H i l f s s p a l t e   k e i n e   E n e r g i e a n g a b e \ S u m m e   v o n   H e i z � l   ( l / a ) \ A d d i t i o n a l   I n f o \ I m p l i z i t e s   M e a s u r e < / K e y > < / a : K e y > < a : V a l u e   i : t y p e = " D i a g r a m D i s p l a y V i e w S t a t e I D i a g r a m T a g A d d i t i o n a l I n f o " / > < / a : K e y V a l u e O f D i a g r a m O b j e c t K e y a n y T y p e z b w N T n L X > < a : K e y V a l u e O f D i a g r a m O b j e c t K e y a n y T y p e z b w N T n L X > < a : K e y > < K e y > T a b l e s \ T a b e l l e _ A u s w e r t u n g     S t r a � e       H i l f s s p a l t e   k e i n e   E n e r g i e a n g a b e \ M e a s u r e s \ S u m m e   v o n   E r d g a s   2 < / K e y > < / a : K e y > < a : V a l u e   i : t y p e = " D i a g r a m D i s p l a y N o d e V i e w S t a t e " > < H e i g h t > 1 5 0 < / H e i g h t > < I s E x p a n d e d > t r u e < / I s E x p a n d e d > < W i d t h > 2 0 0 < / W i d t h > < / a : V a l u e > < / a : K e y V a l u e O f D i a g r a m O b j e c t K e y a n y T y p e z b w N T n L X > < a : K e y V a l u e O f D i a g r a m O b j e c t K e y a n y T y p e z b w N T n L X > < a : K e y > < K e y > T a b l e s \ T a b e l l e _ A u s w e r t u n g     S t r a � e       H i l f s s p a l t e   k e i n e   E n e r g i e a n g a b e \ S u m m e   v o n   E r d g a s   2 \ A d d i t i o n a l   I n f o \ I m p l i z i t e s   M e a s u r e < / K e y > < / a : K e y > < a : V a l u e   i : t y p e = " D i a g r a m D i s p l a y V i e w S t a t e I D i a g r a m T a g A d d i t i o n a l I n f o " / > < / a : K e y V a l u e O f D i a g r a m O b j e c t K e y a n y T y p e z b w N T n L X > < a : K e y V a l u e O f D i a g r a m O b j e c t K e y a n y T y p e z b w N T n L X > < a : K e y > < K e y > T a b l e s \ T a b e l l e _ A u s w e r t u n g     S t r a � e       H i l f s s p a l t e   k e i n e   E n e r g i e a n g a b e \ M e a s u r e s \ S u m m e   v o n   E r d g a s   ( m 3 / a ) < / K e y > < / a : K e y > < a : V a l u e   i : t y p e = " D i a g r a m D i s p l a y N o d e V i e w S t a t e " > < H e i g h t > 1 5 0 < / H e i g h t > < I s E x p a n d e d > t r u e < / I s E x p a n d e d > < W i d t h > 2 0 0 < / W i d t h > < / a : V a l u e > < / a : K e y V a l u e O f D i a g r a m O b j e c t K e y a n y T y p e z b w N T n L X > < a : K e y V a l u e O f D i a g r a m O b j e c t K e y a n y T y p e z b w N T n L X > < a : K e y > < K e y > T a b l e s \ T a b e l l e _ A u s w e r t u n g     S t r a � e       H i l f s s p a l t e   k e i n e   E n e r g i e a n g a b e \ S u m m e   v o n   E r d g a s   ( m 3 / a ) \ A d d i t i o n a l   I n f o \ I m p l i z i t e s   M e a s u r e < / K e y > < / a : K e y > < a : V a l u e   i : t y p e = " D i a g r a m D i s p l a y V i e w S t a t e I D i a g r a m T a g A d d i t i o n a l I n f o " / > < / a : K e y V a l u e O f D i a g r a m O b j e c t K e y a n y T y p e z b w N T n L X > < a : K e y V a l u e O f D i a g r a m O b j e c t K e y a n y T y p e z b w N T n L X > < a : K e y > < K e y > T a b l e s \ T a b e l l e _ A u s w e r t u n g     S t r a � e       H i l f s s p a l t e   k e i n e   E n e r g i e a n g a b e \ M e a s u r e s \ S u m m e   v o n   F l � s s i g g a s   ( l / a ) : < / K e y > < / a : K e y > < a : V a l u e   i : t y p e = " D i a g r a m D i s p l a y N o d e V i e w S t a t e " > < H e i g h t > 1 5 0 < / H e i g h t > < I s E x p a n d e d > t r u e < / I s E x p a n d e d > < W i d t h > 2 0 0 < / W i d t h > < / a : V a l u e > < / a : K e y V a l u e O f D i a g r a m O b j e c t K e y a n y T y p e z b w N T n L X > < a : K e y V a l u e O f D i a g r a m O b j e c t K e y a n y T y p e z b w N T n L X > < a : K e y > < K e y > T a b l e s \ T a b e l l e _ A u s w e r t u n g     S t r a � e       H i l f s s p a l t e   k e i n e   E n e r g i e a n g a b e \ S u m m e   v o n   F l � s s i g g a s   ( l / a ) : \ A d d i t i o n a l   I n f o \ I m p l i z i t e s   M e a s u r e < / K e y > < / a : K e y > < a : V a l u e   i : t y p e = " D i a g r a m D i s p l a y V i e w S t a t e I D i a g r a m T a g A d d i t i o n a l I n f o " / > < / a : K e y V a l u e O f D i a g r a m O b j e c t K e y a n y T y p e z b w N T n L X > < a : K e y V a l u e O f D i a g r a m O b j e c t K e y a n y T y p e z b w N T n L X > < a : K e y > < K e y > T a b l e s \ T a b e l l e _ A u s w e r t u n g     S t r a � e       H i l f s s p a l t e   k e i n e   E n e r g i e a n g a b e \ M e a s u r e s \ S u m m e   v o n   j a   2 < / K e y > < / a : K e y > < a : V a l u e   i : t y p e = " D i a g r a m D i s p l a y N o d e V i e w S t a t e " > < H e i g h t > 1 5 0 < / H e i g h t > < I s E x p a n d e d > t r u e < / I s E x p a n d e d > < W i d t h > 2 0 0 < / W i d t h > < / a : V a l u e > < / a : K e y V a l u e O f D i a g r a m O b j e c t K e y a n y T y p e z b w N T n L X > < a : K e y V a l u e O f D i a g r a m O b j e c t K e y a n y T y p e z b w N T n L X > < a : K e y > < K e y > T a b l e s \ T a b e l l e _ A u s w e r t u n g     S t r a � e       H i l f s s p a l t e   k e i n e   E n e r g i e a n g a b e \ S u m m e   v o n   j a   2 \ A d d i t i o n a l   I n f o \ I m p l i z i t e s   M e a s u r e < / K e y > < / a : K e y > < a : V a l u e   i : t y p e = " D i a g r a m D i s p l a y V i e w S t a t e I D i a g r a m T a g A d d i t i o n a l I n f o " / > < / a : K e y V a l u e O f D i a g r a m O b j e c t K e y a n y T y p e z b w N T n L X > < a : K e y V a l u e O f D i a g r a m O b j e c t K e y a n y T y p e z b w N T n L X > < a : K e y > < K e y > T a b l e s \ T a b e l l e _ A u s w e r t u n g     S t r a � e       H i l f s s p a l t e   k e i n e   E n e r g i e a n g a b e \ M e a s u r e s \ S u m m e   v o n   j a   & a m p ;   u n k l a r   2 < / K e y > < / a : K e y > < a : V a l u e   i : t y p e = " D i a g r a m D i s p l a y N o d e V i e w S t a t e " > < H e i g h t > 1 5 0 < / H e i g h t > < I s E x p a n d e d > t r u e < / I s E x p a n d e d > < W i d t h > 2 0 0 < / W i d t h > < / a : V a l u e > < / a : K e y V a l u e O f D i a g r a m O b j e c t K e y a n y T y p e z b w N T n L X > < a : K e y V a l u e O f D i a g r a m O b j e c t K e y a n y T y p e z b w N T n L X > < a : K e y > < K e y > T a b l e s \ T a b e l l e _ A u s w e r t u n g     S t r a � e       H i l f s s p a l t e   k e i n e   E n e r g i e a n g a b e \ S u m m e   v o n   j a   & a m p ;   u n k l a r   2 \ A d d i t i o n a l   I n f o \ I m p l i z i t e s   M e a s u r e < / K e y > < / a : K e y > < a : V a l u e   i : t y p e = " D i a g r a m D i s p l a y V i e w S t a t e I D i a g r a m T a g A d d i t i o n a l I n f o " / > < / a : K e y V a l u e O f D i a g r a m O b j e c t K e y a n y T y p e z b w N T n L X > < a : K e y V a l u e O f D i a g r a m O b j e c t K e y a n y T y p e z b w N T n L X > < a : K e y > < K e y > T a b l e s \ T a b e l l e _ A u s w e r t u n g     S t r a � e       H i l f s s p a l t e   k e i n e   E n e r g i e a n g a b e \ M e a s u r e s \ S u m m e   v o n   u n k l a r   2 < / K e y > < / a : K e y > < a : V a l u e   i : t y p e = " D i a g r a m D i s p l a y N o d e V i e w S t a t e " > < H e i g h t > 1 5 0 < / H e i g h t > < I s E x p a n d e d > t r u e < / I s E x p a n d e d > < W i d t h > 2 0 0 < / W i d t h > < / a : V a l u e > < / a : K e y V a l u e O f D i a g r a m O b j e c t K e y a n y T y p e z b w N T n L X > < a : K e y V a l u e O f D i a g r a m O b j e c t K e y a n y T y p e z b w N T n L X > < a : K e y > < K e y > T a b l e s \ T a b e l l e _ A u s w e r t u n g     S t r a � e       H i l f s s p a l t e   k e i n e   E n e r g i e a n g a b e \ S u m m e   v o n   u n k l a r   2 \ A d d i t i o n a l   I n f o \ I m p l i z i t e s   M e a s u r e < / K e y > < / a : K e y > < a : V a l u e   i : t y p e = " D i a g r a m D i s p l a y V i e w S t a t e I D i a g r a m T a g A d d i t i o n a l I n f o " / > < / a : K e y V a l u e O f D i a g r a m O b j e c t K e y a n y T y p e z b w N T n L X > < a : K e y V a l u e O f D i a g r a m O b j e c t K e y a n y T y p e z b w N T n L X > < a : K e y > < K e y > T a b l e s \ T a b e l l e _ A u s w e r t u n g     S t r a � e       H i l f s s p a l t e   k e i n e   E n e r g i e a n g a b e \ M e a s u r e s \ S u m m e   v o n   n e i n   & a m p ;   u n k l a r   2 < / K e y > < / a : K e y > < a : V a l u e   i : t y p e = " D i a g r a m D i s p l a y N o d e V i e w S t a t e " > < H e i g h t > 1 5 0 < / H e i g h t > < I s E x p a n d e d > t r u e < / I s E x p a n d e d > < W i d t h > 2 0 0 < / W i d t h > < / a : V a l u e > < / a : K e y V a l u e O f D i a g r a m O b j e c t K e y a n y T y p e z b w N T n L X > < a : K e y V a l u e O f D i a g r a m O b j e c t K e y a n y T y p e z b w N T n L X > < a : K e y > < K e y > T a b l e s \ T a b e l l e _ A u s w e r t u n g     S t r a � e       H i l f s s p a l t e   k e i n e   E n e r g i e a n g a b e \ S u m m e   v o n   n e i n   & a m p ;   u n k l a r   2 \ A d d i t i o n a l   I n f o \ I m p l i z i t e s   M e a s u r e < / K e y > < / a : K e y > < a : V a l u e   i : t y p e = " D i a g r a m D i s p l a y V i e w S t a t e I D i a g r a m T a g A d d i t i o n a l I n f o " / > < / a : K e y V a l u e O f D i a g r a m O b j e c t K e y a n y T y p e z b w N T n L X > < a : K e y V a l u e O f D i a g r a m O b j e c t K e y a n y T y p e z b w N T n L X > < a : K e y > < K e y > T a b l e s \ T a b e l l e _ A u s w e r t u n g     S t r a � e       H i l f s s p a l t e   k e i n e   E n e r g i e a n g a b e \ M e a s u r e s \ S u m m e   v o n   n e i n   2 < / K e y > < / a : K e y > < a : V a l u e   i : t y p e = " D i a g r a m D i s p l a y N o d e V i e w S t a t e " > < H e i g h t > 1 5 0 < / H e i g h t > < I s E x p a n d e d > t r u e < / I s E x p a n d e d > < W i d t h > 2 0 0 < / W i d t h > < / a : V a l u e > < / a : K e y V a l u e O f D i a g r a m O b j e c t K e y a n y T y p e z b w N T n L X > < a : K e y V a l u e O f D i a g r a m O b j e c t K e y a n y T y p e z b w N T n L X > < a : K e y > < K e y > T a b l e s \ T a b e l l e _ A u s w e r t u n g     S t r a � e       H i l f s s p a l t e   k e i n e   E n e r g i e a n g a b e \ S u m m e   v o n   n e i n   2 \ A d d i t i o n a l   I n f o \ I m p l i z i t e s   M e a s u r e < / K e y > < / a : K e y > < a : V a l u e   i : t y p e = " D i a g r a m D i s p l a y V i e w S t a t e I D i a g r a m T a g A d d i t i o n a l I n f o " / > < / a : K e y V a l u e O f D i a g r a m O b j e c t K e y a n y T y p e z b w N T n L X > < a : K e y V a l u e O f D i a g r a m O b j e c t K e y a n y T y p e z b w N T n L X > < a : K e y > < K e y > T a b l e s \ T a b e l l e _ A u s w e r t u n g     S t r a � e       H i l f s s p a l t e   k e i n e   E n e r g i e a n g a b e \ M e a s u r e s \ S u m m e   v o n   H e i z � l < / K e y > < / a : K e y > < a : V a l u e   i : t y p e = " D i a g r a m D i s p l a y N o d e V i e w S t a t e " > < H e i g h t > 1 5 0 < / H e i g h t > < I s E x p a n d e d > t r u e < / I s E x p a n d e d > < W i d t h > 2 0 0 < / W i d t h > < / a : V a l u e > < / a : K e y V a l u e O f D i a g r a m O b j e c t K e y a n y T y p e z b w N T n L X > < a : K e y V a l u e O f D i a g r a m O b j e c t K e y a n y T y p e z b w N T n L X > < a : K e y > < K e y > T a b l e s \ T a b e l l e _ A u s w e r t u n g     S t r a � e       H i l f s s p a l t e   k e i n e   E n e r g i e a n g a b e \ S u m m e   v o n   H e i z � l \ A d d i t i o n a l   I n f o \ I m p l i z i t e s   M e a s u r e < / K e y > < / a : K e y > < a : V a l u e   i : t y p e = " D i a g r a m D i s p l a y V i e w S t a t e I D i a g r a m T a g A d d i t i o n a l I n f o " / > < / a : K e y V a l u e O f D i a g r a m O b j e c t K e y a n y T y p e z b w N T n L X > < a : K e y V a l u e O f D i a g r a m O b j e c t K e y a n y T y p e z b w N T n L X > < a : K e y > < K e y > T a b l e s \ T a b e l l e _ A u s w e r t u n g     S t r a � e       H i l f s s p a l t e   k e i n e   E n e r g i e a n g a b e \ M e a s u r e s \ S u m m e   v o n   F l � s s i g g a s < / K e y > < / a : K e y > < a : V a l u e   i : t y p e = " D i a g r a m D i s p l a y N o d e V i e w S t a t e " > < H e i g h t > 1 5 0 < / H e i g h t > < I s E x p a n d e d > t r u e < / I s E x p a n d e d > < W i d t h > 2 0 0 < / W i d t h > < / a : V a l u e > < / a : K e y V a l u e O f D i a g r a m O b j e c t K e y a n y T y p e z b w N T n L X > < a : K e y V a l u e O f D i a g r a m O b j e c t K e y a n y T y p e z b w N T n L X > < a : K e y > < K e y > T a b l e s \ T a b e l l e _ A u s w e r t u n g     S t r a � e       H i l f s s p a l t e   k e i n e   E n e r g i e a n g a b e \ S u m m e   v o n   F l � s s i g g a s \ A d d i t i o n a l   I n f o \ I m p l i z i t e s   M e a s u r e < / K e y > < / a : K e y > < a : V a l u e   i : t y p e = " D i a g r a m D i s p l a y V i e w S t a t e I D i a g r a m T a g A d d i t i o n a l I n f o " / > < / a : K e y V a l u e O f D i a g r a m O b j e c t K e y a n y T y p e z b w N T n L X > < a : K e y V a l u e O f D i a g r a m O b j e c t K e y a n y T y p e z b w N T n L X > < a : K e y > < K e y > T a b l e s \ T a b e l l e _ A u s w e r t u n g     S t r a � e       H i l f s s p a l t e   k e i n e   E n e r g i e a n g a b e \ M e a s u r e s \ S u m m e   v o n   H o l z < / K e y > < / a : K e y > < a : V a l u e   i : t y p e = " D i a g r a m D i s p l a y N o d e V i e w S t a t e " > < H e i g h t > 1 5 0 < / H e i g h t > < I s E x p a n d e d > t r u e < / I s E x p a n d e d > < W i d t h > 2 0 0 < / W i d t h > < / a : V a l u e > < / a : K e y V a l u e O f D i a g r a m O b j e c t K e y a n y T y p e z b w N T n L X > < a : K e y V a l u e O f D i a g r a m O b j e c t K e y a n y T y p e z b w N T n L X > < a : K e y > < K e y > T a b l e s \ T a b e l l e _ A u s w e r t u n g     S t r a � e       H i l f s s p a l t e   k e i n e   E n e r g i e a n g a b e \ S u m m e   v o n   H o l z \ A d d i t i o n a l   I n f o \ I m p l i z i t e s   M e a s u r e < / K e y > < / a : K e y > < a : V a l u e   i : t y p e = " D i a g r a m D i s p l a y V i e w S t a t e I D i a g r a m T a g A d d i t i o n a l I n f o " / > < / a : K e y V a l u e O f D i a g r a m O b j e c t K e y a n y T y p e z b w N T n L X > < a : K e y V a l u e O f D i a g r a m O b j e c t K e y a n y T y p e z b w N T n L X > < a : K e y > < K e y > T a b l e s \ T a b e l l e _ A u s w e r t u n g     S t r a � e       H i l f s s p a l t e   k e i n e   E n e r g i e a n g a b e \ M e a s u r e s \ S u m m e   v o n   P e l l e t s < / K e y > < / a : K e y > < a : V a l u e   i : t y p e = " D i a g r a m D i s p l a y N o d e V i e w S t a t e " > < H e i g h t > 1 5 0 < / H e i g h t > < I s E x p a n d e d > t r u e < / I s E x p a n d e d > < W i d t h > 2 0 0 < / W i d t h > < / a : V a l u e > < / a : K e y V a l u e O f D i a g r a m O b j e c t K e y a n y T y p e z b w N T n L X > < a : K e y V a l u e O f D i a g r a m O b j e c t K e y a n y T y p e z b w N T n L X > < a : K e y > < K e y > T a b l e s \ T a b e l l e _ A u s w e r t u n g     S t r a � e       H i l f s s p a l t e   k e i n e   E n e r g i e a n g a b e \ S u m m e   v o n   P e l l e t s \ A d d i t i o n a l   I n f o \ I m p l i z i t e s   M e a s u r e < / K e y > < / a : K e y > < a : V a l u e   i : t y p e = " D i a g r a m D i s p l a y V i e w S t a t e I D i a g r a m T a g A d d i t i o n a l I n f o " / > < / a : K e y V a l u e O f D i a g r a m O b j e c t K e y a n y T y p e z b w N T n L X > < a : K e y V a l u e O f D i a g r a m O b j e c t K e y a n y T y p e z b w N T n L X > < a : K e y > < K e y > T a b l e s \ T a b e l l e _ A u s w e r t u n g     S t r a � e       H i l f s s p a l t e   k e i n e   E n e r g i e a n g a b e \ M e a s u r e s \ S u m m e   v o n   H a c k s c h n i t z e l < / K e y > < / a : K e y > < a : V a l u e   i : t y p e = " D i a g r a m D i s p l a y N o d e V i e w S t a t e " > < H e i g h t > 1 5 0 < / H e i g h t > < I s E x p a n d e d > t r u e < / I s E x p a n d e d > < W i d t h > 2 0 0 < / W i d t h > < / a : V a l u e > < / a : K e y V a l u e O f D i a g r a m O b j e c t K e y a n y T y p e z b w N T n L X > < a : K e y V a l u e O f D i a g r a m O b j e c t K e y a n y T y p e z b w N T n L X > < a : K e y > < K e y > T a b l e s \ T a b e l l e _ A u s w e r t u n g     S t r a � e       H i l f s s p a l t e   k e i n e   E n e r g i e a n g a b e \ S u m m e   v o n   H a c k s c h n i t z e l \ A d d i t i o n a l   I n f o \ I m p l i z i t e s   M e a s u r e < / K e y > < / a : K e y > < a : V a l u e   i : t y p e = " D i a g r a m D i s p l a y V i e w S t a t e I D i a g r a m T a g A d d i t i o n a l I n f o " / > < / a : K e y V a l u e O f D i a g r a m O b j e c t K e y a n y T y p e z b w N T n L X > < a : K e y V a l u e O f D i a g r a m O b j e c t K e y a n y T y p e z b w N T n L X > < a : K e y > < K e y > T a b l e s \ T a b e l l e _ A u s w e r t u n g     S t r a � e       H i l f s s p a l t e   k e i n e   E n e r g i e a n g a b e \ M e a s u r e s \ S u m m e   v o n   A n d e r e < / K e y > < / a : K e y > < a : V a l u e   i : t y p e = " D i a g r a m D i s p l a y N o d e V i e w S t a t e " > < H e i g h t > 1 5 0 < / H e i g h t > < I s E x p a n d e d > t r u e < / I s E x p a n d e d > < W i d t h > 2 0 0 < / W i d t h > < / a : V a l u e > < / a : K e y V a l u e O f D i a g r a m O b j e c t K e y a n y T y p e z b w N T n L X > < a : K e y V a l u e O f D i a g r a m O b j e c t K e y a n y T y p e z b w N T n L X > < a : K e y > < K e y > T a b l e s \ T a b e l l e _ A u s w e r t u n g     S t r a � e       H i l f s s p a l t e   k e i n e   E n e r g i e a n g a b e \ S u m m e   v o n   A n d e r e \ A d d i t i o n a l   I n f o \ I m p l i z i t e s   M e a s u r e < / K e y > < / a : K e y > < a : V a l u e   i : t y p e = " D i a g r a m D i s p l a y V i e w S t a t e I D i a g r a m T a g A d d i t i o n a l I n f o " / > < / a : K e y V a l u e O f D i a g r a m O b j e c t K e y a n y T y p e z b w N T n L X > < a : K e y V a l u e O f D i a g r a m O b j e c t K e y a n y T y p e z b w N T n L X > < a : K e y > < K e y > T a b l e s \ T a b e l l e _ S t r a � e n l i s t e < / K e y > < / a : K e y > < a : V a l u e   i : t y p e = " D i a g r a m D i s p l a y N o d e V i e w S t a t e " > < H e i g h t > 4 1 8 < / H e i g h t > < I s E x p a n d e d > t r u e < / I s E x p a n d e d > < L a y e d O u t > t r u e < / L a y e d O u t > < L e f t > 1 3 7 9 . 6 1 5 2 4 2 2 7 0 6 6 3 2 < / L e f t > < T a b I n d e x > 1 < / T a b I n d e x > < T o p > 5 9 < / T o p > < W i d t h > 3 0 2 < / W i d t h > < / a : V a l u e > < / a : K e y V a l u e O f D i a g r a m O b j e c t K e y a n y T y p e z b w N T n L X > < a : K e y V a l u e O f D i a g r a m O b j e c t K e y a n y T y p e z b w N T n L X > < a : K e y > < K e y > T a b l e s \ T a b e l l e _ S t r a � e n l i s t e \ C o l u m n s \ S t r a � e < / K e y > < / a : K e y > < a : V a l u e   i : t y p e = " D i a g r a m D i s p l a y N o d e V i e w S t a t e " > < H e i g h t > 1 5 0 < / H e i g h t > < I s E x p a n d e d > t r u e < / I s E x p a n d e d > < W i d t h > 2 0 0 < / W i d t h > < / a : V a l u e > < / a : K e y V a l u e O f D i a g r a m O b j e c t K e y a n y T y p e z b w N T n L X > < a : K e y V a l u e O f D i a g r a m O b j e c t K e y a n y T y p e z b w N T n L X > < a : K e y > < K e y > T a b l e s \ T a b e l l e _ S t r a � e n l i s t e \ C o l u m n s \ V e r t e i l t e   F r a g e b � g e n < / K e y > < / a : K e y > < a : V a l u e   i : t y p e = " D i a g r a m D i s p l a y N o d e V i e w S t a t e " > < H e i g h t > 1 5 0 < / H e i g h t > < I s E x p a n d e d > t r u e < / I s E x p a n d e d > < W i d t h > 2 0 0 < / W i d t h > < / a : V a l u e > < / a : K e y V a l u e O f D i a g r a m O b j e c t K e y a n y T y p e z b w N T n L X > < a : K e y V a l u e O f D i a g r a m O b j e c t K e y a n y T y p e z b w N T n L X > < a : K e y > < K e y > T a b l e s \ T a b e l l e _ S t r a � e n l i s t e \ C o l u m n s \ A b g e g e b e n e   F r a g e b � g e n < / K e y > < / a : K e y > < a : V a l u e   i : t y p e = " D i a g r a m D i s p l a y N o d e V i e w S t a t e " > < H e i g h t > 1 5 0 < / H e i g h t > < I s E x p a n d e d > t r u e < / I s E x p a n d e d > < W i d t h > 2 0 0 < / W i d t h > < / a : V a l u e > < / a : K e y V a l u e O f D i a g r a m O b j e c t K e y a n y T y p e z b w N T n L X > < a : K e y V a l u e O f D i a g r a m O b j e c t K e y a n y T y p e z b w N T n L X > < a : K e y > < K e y > T a b l e s \ T a b e l l e _ S t r a � e n l i s t e \ C o l u m n s \ Q u o t e < / K e y > < / a : K e y > < a : V a l u e   i : t y p e = " D i a g r a m D i s p l a y N o d e V i e w S t a t e " > < H e i g h t > 1 5 0 < / H e i g h t > < I s E x p a n d e d > t r u e < / I s E x p a n d e d > < W i d t h > 2 0 0 < / W i d t h > < / a : V a l u e > < / a : K e y V a l u e O f D i a g r a m O b j e c t K e y a n y T y p e z b w N T n L X > < a : K e y V a l u e O f D i a g r a m O b j e c t K e y a n y T y p e z b w N T n L X > < a : K e y > < K e y > T a b l e s \ T a b e l l e _ S t r a � e n l i s t e \ C o l u m n s \ O r t s t e i l < / K e y > < / a : K e y > < a : V a l u e   i : t y p e = " D i a g r a m D i s p l a y N o d e V i e w S t a t e " > < H e i g h t > 1 5 0 < / H e i g h t > < I s E x p a n d e d > t r u e < / I s E x p a n d e d > < W i d t h > 2 0 0 < / W i d t h > < / a : V a l u e > < / a : K e y V a l u e O f D i a g r a m O b j e c t K e y a n y T y p e z b w N T n L X > < a : K e y V a l u e O f D i a g r a m O b j e c t K e y a n y T y p e z b w N T n L X > < a : K e y > < K e y > T a b l e s \ T a b e l l e _ S t r a � e n l i s t e \ C o l u m n s \ S t r a � e n l � n g e   ( m ) < / K e y > < / a : K e y > < a : V a l u e   i : t y p e = " D i a g r a m D i s p l a y N o d e V i e w S t a t e " > < H e i g h t > 1 5 0 < / H e i g h t > < I s E x p a n d e d > t r u e < / I s E x p a n d e d > < W i d t h > 2 0 0 < / W i d t h > < / a : V a l u e > < / a : K e y V a l u e O f D i a g r a m O b j e c t K e y a n y T y p e z b w N T n L X > < a : K e y V a l u e O f D i a g r a m O b j e c t K e y a n y T y p e z b w N T n L X > < a : K e y > < K e y > T a b l e s \ T a b e l l e _ S t r a � e n l i s t e \ C o l u m n s \ S t r a � e n l � n g e   a n g e p a s s t   ( m ) < / K e y > < / a : K e y > < a : V a l u e   i : t y p e = " D i a g r a m D i s p l a y N o d e V i e w S t a t e " > < H e i g h t > 1 5 0 < / H e i g h t > < I s E x p a n d e d > t r u e < / I s E x p a n d e d > < W i d t h > 2 0 0 < / W i d t h > < / a : V a l u e > < / a : K e y V a l u e O f D i a g r a m O b j e c t K e y a n y T y p e z b w N T n L X > < a : K e y V a l u e O f D i a g r a m O b j e c t K e y a n y T y p e z b w N T n L X > < a : K e y > < K e y > R e l a t i o n s h i p s \ & l t ; T a b l e s \ T a b e l l e _ A u s w e r t u n g     S t r a � e       H i l f s s p a l t e   k e i n e   E n e r g i e a n g a b e \ C o l u m n s \ S t r a � e & g t ; - & l t ; T a b l e s \ T a b e l l e _ S t r a � e n l i s t e \ C o l u m n s \ S t r a � e & g t ; < / K e y > < / a : K e y > < a : V a l u e   i : t y p e = " D i a g r a m D i s p l a y L i n k V i e w S t a t e " > < A u t o m a t i o n P r o p e r t y H e l p e r T e x t > E n d p u n k t   1 :   ( 1 2 4 4 , 8 0 7 6 2 1 1 3 5 3 3 , 2 6 8 ) .   E n d p u n k t   2 :   ( 1 3 6 3 , 6 1 5 2 4 2 2 7 0 6 6 , 2 6 8 )   < / A u t o m a t i o n P r o p e r t y H e l p e r T e x t > < L a y e d O u t > t r u e < / L a y e d O u t > < P o i n t s   x m l n s : b = " h t t p : / / s c h e m a s . d a t a c o n t r a c t . o r g / 2 0 0 4 / 0 7 / S y s t e m . W i n d o w s " > < b : P o i n t > < b : _ x > 1 2 4 4 . 8 0 7 6 2 1 1 3 5 3 3 1 6 < / b : _ x > < b : _ y > 2 6 8 < / b : _ y > < / b : P o i n t > < b : P o i n t > < b : _ x > 1 3 6 3 . 6 1 5 2 4 2 2 7 0 6 6 3 2 < / b : _ x > < b : _ y > 2 6 8 < / b : _ y > < / b : P o i n t > < / P o i n t s > < / a : V a l u e > < / a : K e y V a l u e O f D i a g r a m O b j e c t K e y a n y T y p e z b w N T n L X > < a : K e y V a l u e O f D i a g r a m O b j e c t K e y a n y T y p e z b w N T n L X > < a : K e y > < K e y > R e l a t i o n s h i p s \ & l t ; T a b l e s \ T a b e l l e _ A u s w e r t u n g     S t r a � e       H i l f s s p a l t e   k e i n e   E n e r g i e a n g a b e \ C o l u m n s \ S t r a � e & g t ; - & l t ; T a b l e s \ T a b e l l e _ S t r a � e n l i s t e \ C o l u m n s \ S t r a � e & g t ; \ F K < / K e y > < / a : K e y > < a : V a l u e   i : t y p e = " D i a g r a m D i s p l a y L i n k E n d p o i n t V i e w S t a t e " > < H e i g h t > 1 6 < / H e i g h t > < L a b e l L o c a t i o n   x m l n s : b = " h t t p : / / s c h e m a s . d a t a c o n t r a c t . o r g / 2 0 0 4 / 0 7 / S y s t e m . W i n d o w s " > < b : _ x > 1 2 2 8 . 8 0 7 6 2 1 1 3 5 3 3 1 6 < / b : _ x > < b : _ y > 2 6 0 < / b : _ y > < / L a b e l L o c a t i o n > < L o c a t i o n   x m l n s : b = " h t t p : / / s c h e m a s . d a t a c o n t r a c t . o r g / 2 0 0 4 / 0 7 / S y s t e m . W i n d o w s " > < b : _ x > 1 2 2 8 . 8 0 7 6 2 1 1 3 5 3 3 1 6 < / b : _ x > < b : _ y > 2 6 8 < / b : _ y > < / L o c a t i o n > < S h a p e R o t a t e A n g l e > 3 6 0 < / S h a p e R o t a t e A n g l e > < W i d t h > 1 6 < / W i d t h > < / a : V a l u e > < / a : K e y V a l u e O f D i a g r a m O b j e c t K e y a n y T y p e z b w N T n L X > < a : K e y V a l u e O f D i a g r a m O b j e c t K e y a n y T y p e z b w N T n L X > < a : K e y > < K e y > R e l a t i o n s h i p s \ & l t ; T a b l e s \ T a b e l l e _ A u s w e r t u n g     S t r a � e       H i l f s s p a l t e   k e i n e   E n e r g i e a n g a b e \ C o l u m n s \ S t r a � e & g t ; - & l t ; T a b l e s \ T a b e l l e _ S t r a � e n l i s t e \ C o l u m n s \ S t r a � e & g t ; \ P K < / K e y > < / a : K e y > < a : V a l u e   i : t y p e = " D i a g r a m D i s p l a y L i n k E n d p o i n t V i e w S t a t e " > < H e i g h t > 1 6 < / H e i g h t > < L a b e l L o c a t i o n   x m l n s : b = " h t t p : / / s c h e m a s . d a t a c o n t r a c t . o r g / 2 0 0 4 / 0 7 / S y s t e m . W i n d o w s " > < b : _ x > 1 3 6 3 . 6 1 5 2 4 2 2 7 0 6 6 3 2 < / b : _ x > < b : _ y > 2 6 0 < / b : _ y > < / L a b e l L o c a t i o n > < L o c a t i o n   x m l n s : b = " h t t p : / / s c h e m a s . d a t a c o n t r a c t . o r g / 2 0 0 4 / 0 7 / S y s t e m . W i n d o w s " > < b : _ x > 1 3 7 9 . 6 1 5 2 4 2 2 7 0 6 6 3 2 < / b : _ x > < b : _ y > 2 6 8 < / b : _ y > < / L o c a t i o n > < S h a p e R o t a t e A n g l e > 1 8 0 < / S h a p e R o t a t e A n g l e > < W i d t h > 1 6 < / W i d t h > < / a : V a l u e > < / a : K e y V a l u e O f D i a g r a m O b j e c t K e y a n y T y p e z b w N T n L X > < a : K e y V a l u e O f D i a g r a m O b j e c t K e y a n y T y p e z b w N T n L X > < a : K e y > < K e y > R e l a t i o n s h i p s \ & l t ; T a b l e s \ T a b e l l e _ A u s w e r t u n g     S t r a � e       H i l f s s p a l t e   k e i n e   E n e r g i e a n g a b e \ C o l u m n s \ S t r a � e & g t ; - & l t ; T a b l e s \ T a b e l l e _ S t r a � e n l i s t e \ C o l u m n s \ S t r a � e & g t ; \ C r o s s F i l t e r < / K e y > < / a : K e y > < a : V a l u e   i : t y p e = " D i a g r a m D i s p l a y L i n k C r o s s F i l t e r V i e w S t a t e " > < P o i n t s   x m l n s : b = " h t t p : / / s c h e m a s . d a t a c o n t r a c t . o r g / 2 0 0 4 / 0 7 / S y s t e m . W i n d o w s " > < b : P o i n t > < b : _ x > 1 2 4 4 . 8 0 7 6 2 1 1 3 5 3 3 1 6 < / b : _ x > < b : _ y > 2 6 8 < / b : _ y > < / b : P o i n t > < b : P o i n t > < b : _ x > 1 3 6 3 . 6 1 5 2 4 2 2 7 0 6 6 3 2 < / b : _ x > < b : _ y > 2 6 8 < / b : _ y > < / b : P o i n t > < / P o i n t s > < / a : V a l u e > < / a : K e y V a l u e O f D i a g r a m O b j e c t K e y a n y T y p e z b w N T n L X > < / V i e w S t a t e s > < / D i a g r a m M a n a g e r . S e r i a l i z a b l e D i a g r a m > < / A r r a y O f D i a g r a m M a n a g e r . S e r i a l i z a b l e D i a g r a m > ] ] > < / C u s t o m C o n t e n t > < / G e m i n i > 
</file>

<file path=customXml/item50.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7.xml>��< ? x m l   v e r s i o n = " 1 . 0 "   e n c o d i n g = " U T F - 1 6 " ? > < G e m i n i   x m l n s = " h t t p : / / g e m i n i / p i v o t c u s t o m i z a t i o n / T a b l e X M L _ T a b e l l e _ A u s w e r t u n g     I D       n e i n " > < C u s t o m C o n t e n t   x m l n s = " h t t p : / / g e m i n i / p i v o t c u s t o m i z a t i o n / T a b l e X M L _ T a b e l l e _ A u s w e r t u n g   I D   n e i n " > < ! [ 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 S t r a � e < / s t r i n g > < / k e y > < v a l u e > < i n t > 7 9 < / i n t > < / v a l u e > < / i t e m > < i t e m > < k e y > < s t r i n g > O r t s t e i l < / s t r i n g > < / k e y > < v a l u e > < i n t > 8 2 < / i n t > < / v a l u e > < / i t e m > < i t e m > < k e y > < s t r i n g > A n s c h l u s s i n t e r e s s e : < / s t r i n g > < / k e y > < v a l u e > < i n t > 1 6 7 < / i n t > < / v a l u e > < / i t e m > < i t e m > < k e y > < s t r i n g > j a < / s t r i n g > < / k e y > < v a l u e > < i n t > 4 6 < / i n t > < / v a l u e > < / i t e m > < i t e m > < k e y > < s t r i n g > j a   & a m p ;   u n k l a r < / s t r i n g > < / k e y > < v a l u e > < i n t > 1 0 4 < / i n t > < / v a l u e > < / i t e m > < i t e m > < k e y > < s t r i n g > u n k l a r < / s t r i n g > < / k e y > < v a l u e > < i n t > 7 5 < / i n t > < / v a l u e > < / i t e m > < i t e m > < k e y > < s t r i n g > n e i n   & a m p ;   u n k l a r < / s t r i n g > < / k e y > < v a l u e > < i n t > 1 2 0 < / i n t > < / v a l u e > < / i t e m > < i t e m > < k e y > < s t r i n g > n e i n < / s t r i n g > < / k e y > < v a l u e > < i n t > 6 2 < / i n t > < / v a l u e > < / i t e m > < / C o l u m n W i d t h s > < C o l u m n D i s p l a y I n d e x > < i t e m > < k e y > < s t r i n g > I D < / s t r i n g > < / k e y > < v a l u e > < i n t > 0 < / i n t > < / v a l u e > < / i t e m > < i t e m > < k e y > < s t r i n g > S t r a � e < / s t r i n g > < / k e y > < v a l u e > < i n t > 1 < / i n t > < / v a l u e > < / i t e m > < i t e m > < k e y > < s t r i n g > O r t s t e i l < / s t r i n g > < / k e y > < v a l u e > < i n t > 2 < / i n t > < / v a l u e > < / i t e m > < i t e m > < k e y > < s t r i n g > A n s c h l u s s i n t e r e s s e : < / s t r i n g > < / k e y > < v a l u e > < i n t > 3 < / i n t > < / v a l u e > < / i t e m > < i t e m > < k e y > < s t r i n g > j a < / s t r i n g > < / k e y > < v a l u e > < i n t > 4 < / i n t > < / v a l u e > < / i t e m > < i t e m > < k e y > < s t r i n g > j a   & a m p ;   u n k l a r < / s t r i n g > < / k e y > < v a l u e > < i n t > 5 < / i n t > < / v a l u e > < / i t e m > < i t e m > < k e y > < s t r i n g > u n k l a r < / s t r i n g > < / k e y > < v a l u e > < i n t > 6 < / i n t > < / v a l u e > < / i t e m > < i t e m > < k e y > < s t r i n g > n e i n   & a m p ;   u n k l a r < / s t r i n g > < / k e y > < v a l u e > < i n t > 7 < / i n t > < / v a l u e > < / i t e m > < i t e m > < k e y > < s t r i n g > n e i n < / s t r i n g > < / k e y > < v a l u e > < i n t > 8 < / 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S h o w H i d d e n " > < C u s t o m C o n t e n t > < ! [ C D A T A [ T r u e ] ] > < / C u s t o m C o n t e n t > < / G e m i n i > 
</file>

<file path=customXml/item9.xml>��< ? x m l   v e r s i o n = " 1 . 0 "   e n c o d i n g = " U T F - 1 6 " ? > < G e m i n i   x m l n s = " h t t p : / / g e m i n i / p i v o t c u s t o m i z a t i o n / I s S a n d b o x E m b e d d e d " > < C u s t o m C o n t e n t > < ! [ C D A T A [ y e s ] ] > < / C u s t o m C o n t e n t > < / G e m i n i > 
</file>

<file path=customXml/itemProps1.xml><?xml version="1.0" encoding="utf-8"?>
<ds:datastoreItem xmlns:ds="http://schemas.openxmlformats.org/officeDocument/2006/customXml" ds:itemID="{204A6A1A-7DD3-4C5D-8242-788B90D2AF84}">
  <ds:schemaRefs/>
</ds:datastoreItem>
</file>

<file path=customXml/itemProps10.xml><?xml version="1.0" encoding="utf-8"?>
<ds:datastoreItem xmlns:ds="http://schemas.openxmlformats.org/officeDocument/2006/customXml" ds:itemID="{51AB8798-152D-4A0D-B9AF-22A732FD0199}">
  <ds:schemaRefs/>
</ds:datastoreItem>
</file>

<file path=customXml/itemProps11.xml><?xml version="1.0" encoding="utf-8"?>
<ds:datastoreItem xmlns:ds="http://schemas.openxmlformats.org/officeDocument/2006/customXml" ds:itemID="{30D437DF-5FEF-4D03-B03F-20899A0485A8}">
  <ds:schemaRefs/>
</ds:datastoreItem>
</file>

<file path=customXml/itemProps12.xml><?xml version="1.0" encoding="utf-8"?>
<ds:datastoreItem xmlns:ds="http://schemas.openxmlformats.org/officeDocument/2006/customXml" ds:itemID="{C07B07D5-4427-47EB-8700-9D694FFE5987}">
  <ds:schemaRefs/>
</ds:datastoreItem>
</file>

<file path=customXml/itemProps13.xml><?xml version="1.0" encoding="utf-8"?>
<ds:datastoreItem xmlns:ds="http://schemas.openxmlformats.org/officeDocument/2006/customXml" ds:itemID="{0B12B93D-6504-4E44-95E2-5C2F93EB48D1}">
  <ds:schemaRefs/>
</ds:datastoreItem>
</file>

<file path=customXml/itemProps14.xml><?xml version="1.0" encoding="utf-8"?>
<ds:datastoreItem xmlns:ds="http://schemas.openxmlformats.org/officeDocument/2006/customXml" ds:itemID="{2CD5A0D3-59CB-48C5-B77C-80AF59C574A0}">
  <ds:schemaRefs/>
</ds:datastoreItem>
</file>

<file path=customXml/itemProps15.xml><?xml version="1.0" encoding="utf-8"?>
<ds:datastoreItem xmlns:ds="http://schemas.openxmlformats.org/officeDocument/2006/customXml" ds:itemID="{394F38EF-95E5-4ED5-B1A0-EA87F69E7514}">
  <ds:schemaRefs/>
</ds:datastoreItem>
</file>

<file path=customXml/itemProps16.xml><?xml version="1.0" encoding="utf-8"?>
<ds:datastoreItem xmlns:ds="http://schemas.openxmlformats.org/officeDocument/2006/customXml" ds:itemID="{E1C35D6D-1520-4FC4-B6EB-C79504954FE5}">
  <ds:schemaRefs/>
</ds:datastoreItem>
</file>

<file path=customXml/itemProps17.xml><?xml version="1.0" encoding="utf-8"?>
<ds:datastoreItem xmlns:ds="http://schemas.openxmlformats.org/officeDocument/2006/customXml" ds:itemID="{37F1805D-899C-440C-9040-4505A151B0D1}">
  <ds:schemaRefs/>
</ds:datastoreItem>
</file>

<file path=customXml/itemProps18.xml><?xml version="1.0" encoding="utf-8"?>
<ds:datastoreItem xmlns:ds="http://schemas.openxmlformats.org/officeDocument/2006/customXml" ds:itemID="{327024C9-EFDA-451C-BB95-111BEF790371}">
  <ds:schemaRefs/>
</ds:datastoreItem>
</file>

<file path=customXml/itemProps19.xml><?xml version="1.0" encoding="utf-8"?>
<ds:datastoreItem xmlns:ds="http://schemas.openxmlformats.org/officeDocument/2006/customXml" ds:itemID="{7FE1AF7F-F1E2-415F-84B8-56971062B6F0}">
  <ds:schemaRefs/>
</ds:datastoreItem>
</file>

<file path=customXml/itemProps2.xml><?xml version="1.0" encoding="utf-8"?>
<ds:datastoreItem xmlns:ds="http://schemas.openxmlformats.org/officeDocument/2006/customXml" ds:itemID="{513A7ADE-151C-4139-9F8D-773D2B194FC7}">
  <ds:schemaRefs/>
</ds:datastoreItem>
</file>

<file path=customXml/itemProps20.xml><?xml version="1.0" encoding="utf-8"?>
<ds:datastoreItem xmlns:ds="http://schemas.openxmlformats.org/officeDocument/2006/customXml" ds:itemID="{F67E57E1-4E4E-488E-84FE-574B52923701}">
  <ds:schemaRefs/>
</ds:datastoreItem>
</file>

<file path=customXml/itemProps21.xml><?xml version="1.0" encoding="utf-8"?>
<ds:datastoreItem xmlns:ds="http://schemas.openxmlformats.org/officeDocument/2006/customXml" ds:itemID="{22BA022D-E4B6-429D-8D24-752E4ACBE72C}">
  <ds:schemaRefs/>
</ds:datastoreItem>
</file>

<file path=customXml/itemProps22.xml><?xml version="1.0" encoding="utf-8"?>
<ds:datastoreItem xmlns:ds="http://schemas.openxmlformats.org/officeDocument/2006/customXml" ds:itemID="{22DA7AB0-FEB8-455B-89BA-B7718F7E8D93}">
  <ds:schemaRefs/>
</ds:datastoreItem>
</file>

<file path=customXml/itemProps23.xml><?xml version="1.0" encoding="utf-8"?>
<ds:datastoreItem xmlns:ds="http://schemas.openxmlformats.org/officeDocument/2006/customXml" ds:itemID="{1816EBDC-0368-4B8E-8907-73C4481868E5}">
  <ds:schemaRefs/>
</ds:datastoreItem>
</file>

<file path=customXml/itemProps24.xml><?xml version="1.0" encoding="utf-8"?>
<ds:datastoreItem xmlns:ds="http://schemas.openxmlformats.org/officeDocument/2006/customXml" ds:itemID="{C0D8D126-8779-4549-98B1-2E078CF80C83}">
  <ds:schemaRefs/>
</ds:datastoreItem>
</file>

<file path=customXml/itemProps25.xml><?xml version="1.0" encoding="utf-8"?>
<ds:datastoreItem xmlns:ds="http://schemas.openxmlformats.org/officeDocument/2006/customXml" ds:itemID="{DEE792DB-9D2E-40FA-A9D8-AC52FDD67F8B}">
  <ds:schemaRefs/>
</ds:datastoreItem>
</file>

<file path=customXml/itemProps26.xml><?xml version="1.0" encoding="utf-8"?>
<ds:datastoreItem xmlns:ds="http://schemas.openxmlformats.org/officeDocument/2006/customXml" ds:itemID="{4CE464AA-6E19-4EBE-94C6-B58F94FD97E3}">
  <ds:schemaRefs/>
</ds:datastoreItem>
</file>

<file path=customXml/itemProps27.xml><?xml version="1.0" encoding="utf-8"?>
<ds:datastoreItem xmlns:ds="http://schemas.openxmlformats.org/officeDocument/2006/customXml" ds:itemID="{F274D773-CA7F-4FE7-89ED-DE82B991F6EB}">
  <ds:schemaRefs/>
</ds:datastoreItem>
</file>

<file path=customXml/itemProps28.xml><?xml version="1.0" encoding="utf-8"?>
<ds:datastoreItem xmlns:ds="http://schemas.openxmlformats.org/officeDocument/2006/customXml" ds:itemID="{22560A18-14B4-4597-AA35-9A12BBBA0333}">
  <ds:schemaRefs/>
</ds:datastoreItem>
</file>

<file path=customXml/itemProps29.xml><?xml version="1.0" encoding="utf-8"?>
<ds:datastoreItem xmlns:ds="http://schemas.openxmlformats.org/officeDocument/2006/customXml" ds:itemID="{242A54DA-4C01-424A-9813-BB2196B620D1}">
  <ds:schemaRefs/>
</ds:datastoreItem>
</file>

<file path=customXml/itemProps3.xml><?xml version="1.0" encoding="utf-8"?>
<ds:datastoreItem xmlns:ds="http://schemas.openxmlformats.org/officeDocument/2006/customXml" ds:itemID="{48F0FAC3-B690-43E7-83BC-3B0CB268AE70}">
  <ds:schemaRefs/>
</ds:datastoreItem>
</file>

<file path=customXml/itemProps30.xml><?xml version="1.0" encoding="utf-8"?>
<ds:datastoreItem xmlns:ds="http://schemas.openxmlformats.org/officeDocument/2006/customXml" ds:itemID="{B88E0050-2646-4C08-B4E8-8B334B7811A0}">
  <ds:schemaRefs/>
</ds:datastoreItem>
</file>

<file path=customXml/itemProps31.xml><?xml version="1.0" encoding="utf-8"?>
<ds:datastoreItem xmlns:ds="http://schemas.openxmlformats.org/officeDocument/2006/customXml" ds:itemID="{7132073C-24B1-48B9-A169-6C3CA715180F}">
  <ds:schemaRefs/>
</ds:datastoreItem>
</file>

<file path=customXml/itemProps32.xml><?xml version="1.0" encoding="utf-8"?>
<ds:datastoreItem xmlns:ds="http://schemas.openxmlformats.org/officeDocument/2006/customXml" ds:itemID="{555A957E-0F6D-4246-A239-4787885C4C78}">
  <ds:schemaRefs/>
</ds:datastoreItem>
</file>

<file path=customXml/itemProps33.xml><?xml version="1.0" encoding="utf-8"?>
<ds:datastoreItem xmlns:ds="http://schemas.openxmlformats.org/officeDocument/2006/customXml" ds:itemID="{70F387A1-F5FA-42C1-BDD0-566E48248C2E}">
  <ds:schemaRefs/>
</ds:datastoreItem>
</file>

<file path=customXml/itemProps34.xml><?xml version="1.0" encoding="utf-8"?>
<ds:datastoreItem xmlns:ds="http://schemas.openxmlformats.org/officeDocument/2006/customXml" ds:itemID="{57D2CA34-4306-4ED3-BC17-4E05287660A6}">
  <ds:schemaRefs/>
</ds:datastoreItem>
</file>

<file path=customXml/itemProps35.xml><?xml version="1.0" encoding="utf-8"?>
<ds:datastoreItem xmlns:ds="http://schemas.openxmlformats.org/officeDocument/2006/customXml" ds:itemID="{93B0D25A-76A6-4B01-9F79-75E723130F73}">
  <ds:schemaRefs/>
</ds:datastoreItem>
</file>

<file path=customXml/itemProps36.xml><?xml version="1.0" encoding="utf-8"?>
<ds:datastoreItem xmlns:ds="http://schemas.openxmlformats.org/officeDocument/2006/customXml" ds:itemID="{C5FBD738-C0CB-4BB7-A8B9-47C8CB7ABD99}">
  <ds:schemaRefs/>
</ds:datastoreItem>
</file>

<file path=customXml/itemProps37.xml><?xml version="1.0" encoding="utf-8"?>
<ds:datastoreItem xmlns:ds="http://schemas.openxmlformats.org/officeDocument/2006/customXml" ds:itemID="{AD3AE3D5-80A7-4F3C-98C2-7612B9D50F10}">
  <ds:schemaRefs/>
</ds:datastoreItem>
</file>

<file path=customXml/itemProps38.xml><?xml version="1.0" encoding="utf-8"?>
<ds:datastoreItem xmlns:ds="http://schemas.openxmlformats.org/officeDocument/2006/customXml" ds:itemID="{E8414082-5F92-4940-A5D0-414CAA543AA4}">
  <ds:schemaRefs/>
</ds:datastoreItem>
</file>

<file path=customXml/itemProps39.xml><?xml version="1.0" encoding="utf-8"?>
<ds:datastoreItem xmlns:ds="http://schemas.openxmlformats.org/officeDocument/2006/customXml" ds:itemID="{A9E24878-9929-4F36-BFB2-36AF0CBDAE30}">
  <ds:schemaRefs/>
</ds:datastoreItem>
</file>

<file path=customXml/itemProps4.xml><?xml version="1.0" encoding="utf-8"?>
<ds:datastoreItem xmlns:ds="http://schemas.openxmlformats.org/officeDocument/2006/customXml" ds:itemID="{E7FFCFC3-BEBD-4123-A2E4-825DF529EE4F}">
  <ds:schemaRefs/>
</ds:datastoreItem>
</file>

<file path=customXml/itemProps40.xml><?xml version="1.0" encoding="utf-8"?>
<ds:datastoreItem xmlns:ds="http://schemas.openxmlformats.org/officeDocument/2006/customXml" ds:itemID="{5005AD3B-BAC9-4A0A-98C3-CC5B6742FCB4}">
  <ds:schemaRefs/>
</ds:datastoreItem>
</file>

<file path=customXml/itemProps41.xml><?xml version="1.0" encoding="utf-8"?>
<ds:datastoreItem xmlns:ds="http://schemas.openxmlformats.org/officeDocument/2006/customXml" ds:itemID="{7EA057F8-21EC-4BC5-AE72-0E223B03EA89}">
  <ds:schemaRefs/>
</ds:datastoreItem>
</file>

<file path=customXml/itemProps42.xml><?xml version="1.0" encoding="utf-8"?>
<ds:datastoreItem xmlns:ds="http://schemas.openxmlformats.org/officeDocument/2006/customXml" ds:itemID="{9B29170E-0EE8-4EB4-AB78-3495C13F940B}">
  <ds:schemaRefs/>
</ds:datastoreItem>
</file>

<file path=customXml/itemProps43.xml><?xml version="1.0" encoding="utf-8"?>
<ds:datastoreItem xmlns:ds="http://schemas.openxmlformats.org/officeDocument/2006/customXml" ds:itemID="{02B5C9FC-7C9B-46B7-9FBE-3C3BB7AE6102}">
  <ds:schemaRefs/>
</ds:datastoreItem>
</file>

<file path=customXml/itemProps44.xml><?xml version="1.0" encoding="utf-8"?>
<ds:datastoreItem xmlns:ds="http://schemas.openxmlformats.org/officeDocument/2006/customXml" ds:itemID="{F6A1F879-D35D-4E7B-BD4A-7EDDE35070F1}">
  <ds:schemaRefs/>
</ds:datastoreItem>
</file>

<file path=customXml/itemProps45.xml><?xml version="1.0" encoding="utf-8"?>
<ds:datastoreItem xmlns:ds="http://schemas.openxmlformats.org/officeDocument/2006/customXml" ds:itemID="{A9B8719C-34C7-4590-86B9-932265FC76A7}">
  <ds:schemaRefs/>
</ds:datastoreItem>
</file>

<file path=customXml/itemProps46.xml><?xml version="1.0" encoding="utf-8"?>
<ds:datastoreItem xmlns:ds="http://schemas.openxmlformats.org/officeDocument/2006/customXml" ds:itemID="{8BB50B70-A098-470F-8DEA-EDB69872A616}">
  <ds:schemaRefs/>
</ds:datastoreItem>
</file>

<file path=customXml/itemProps47.xml><?xml version="1.0" encoding="utf-8"?>
<ds:datastoreItem xmlns:ds="http://schemas.openxmlformats.org/officeDocument/2006/customXml" ds:itemID="{A2B5CAD7-3A28-4280-A9DE-E81B581D48DD}">
  <ds:schemaRefs/>
</ds:datastoreItem>
</file>

<file path=customXml/itemProps48.xml><?xml version="1.0" encoding="utf-8"?>
<ds:datastoreItem xmlns:ds="http://schemas.openxmlformats.org/officeDocument/2006/customXml" ds:itemID="{EFDEDC10-9EB1-4836-A568-62335A943F89}">
  <ds:schemaRefs>
    <ds:schemaRef ds:uri="http://schemas.microsoft.com/DataMashup"/>
  </ds:schemaRefs>
</ds:datastoreItem>
</file>

<file path=customXml/itemProps49.xml><?xml version="1.0" encoding="utf-8"?>
<ds:datastoreItem xmlns:ds="http://schemas.openxmlformats.org/officeDocument/2006/customXml" ds:itemID="{E501188A-2232-4111-80C5-B0C00AC11A93}">
  <ds:schemaRefs/>
</ds:datastoreItem>
</file>

<file path=customXml/itemProps5.xml><?xml version="1.0" encoding="utf-8"?>
<ds:datastoreItem xmlns:ds="http://schemas.openxmlformats.org/officeDocument/2006/customXml" ds:itemID="{52D71D4D-68C2-463B-8205-8787D1D84601}">
  <ds:schemaRefs/>
</ds:datastoreItem>
</file>

<file path=customXml/itemProps50.xml><?xml version="1.0" encoding="utf-8"?>
<ds:datastoreItem xmlns:ds="http://schemas.openxmlformats.org/officeDocument/2006/customXml" ds:itemID="{B81D2681-AA20-47AD-8702-E2298A2D0378}">
  <ds:schemaRefs/>
</ds:datastoreItem>
</file>

<file path=customXml/itemProps6.xml><?xml version="1.0" encoding="utf-8"?>
<ds:datastoreItem xmlns:ds="http://schemas.openxmlformats.org/officeDocument/2006/customXml" ds:itemID="{86C2A862-C086-4A72-9950-343E670B7D00}">
  <ds:schemaRefs/>
</ds:datastoreItem>
</file>

<file path=customXml/itemProps7.xml><?xml version="1.0" encoding="utf-8"?>
<ds:datastoreItem xmlns:ds="http://schemas.openxmlformats.org/officeDocument/2006/customXml" ds:itemID="{E036957E-63DB-4703-8529-6A35827D6B1D}">
  <ds:schemaRefs/>
</ds:datastoreItem>
</file>

<file path=customXml/itemProps8.xml><?xml version="1.0" encoding="utf-8"?>
<ds:datastoreItem xmlns:ds="http://schemas.openxmlformats.org/officeDocument/2006/customXml" ds:itemID="{B4D57212-3DFF-40E2-9725-7D63CC2A6FDC}">
  <ds:schemaRefs/>
</ds:datastoreItem>
</file>

<file path=customXml/itemProps9.xml><?xml version="1.0" encoding="utf-8"?>
<ds:datastoreItem xmlns:ds="http://schemas.openxmlformats.org/officeDocument/2006/customXml" ds:itemID="{D902B9D8-6CC8-4295-874F-070BED7D9B2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Einleitung</vt:lpstr>
      <vt:lpstr>Fragebögen</vt:lpstr>
      <vt:lpstr>Detail1</vt:lpstr>
      <vt:lpstr>Detail2</vt:lpstr>
      <vt:lpstr>Auswertung - Quote</vt:lpstr>
      <vt:lpstr>Detail3</vt:lpstr>
      <vt:lpstr>Auswertung - Interesse</vt:lpstr>
      <vt:lpstr>Auswertung - Heizung</vt:lpstr>
      <vt:lpstr>Tabelle1</vt:lpstr>
      <vt:lpstr>Auswertung - Energie</vt:lpstr>
      <vt:lpstr>Auswertung - Energiedichte</vt:lpstr>
      <vt:lpstr>Straßenliste</vt:lpstr>
      <vt:lpstr>Drop-Downs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Ralph Timmermann</dc:creator>
  <cp:lastModifiedBy>Ralph Timmermann</cp:lastModifiedBy>
  <dcterms:created xsi:type="dcterms:W3CDTF">2015-06-05T18:19:34Z</dcterms:created>
  <dcterms:modified xsi:type="dcterms:W3CDTF">2026-04-06T15:21:05Z</dcterms:modified>
</cp:coreProperties>
</file>